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81" yWindow="1170" windowWidth="15480" windowHeight="6435" tabRatio="832" activeTab="9"/>
  </bookViews>
  <sheets>
    <sheet name="Hilfe" sheetId="1" r:id="rId1"/>
    <sheet name="Anzeige Bl. 1" sheetId="2" r:id="rId2"/>
    <sheet name="Anzeige Bl. 2" sheetId="3" r:id="rId3"/>
    <sheet name="Anzeige Bl. 3" sheetId="4" r:id="rId4"/>
    <sheet name="Konfigurationen" sheetId="5" r:id="rId5"/>
    <sheet name="Konfiguration Bl. 1" sheetId="6" r:id="rId6"/>
    <sheet name="Konfiguration Bl. 2" sheetId="7" r:id="rId7"/>
    <sheet name="Konfiguration Bl. 3" sheetId="8" r:id="rId8"/>
    <sheet name="Kabel" sheetId="9" r:id="rId9"/>
    <sheet name="Antennen" sheetId="10" r:id="rId10"/>
    <sheet name="Grenzwerte" sheetId="11" r:id="rId11"/>
  </sheets>
  <definedNames>
    <definedName name="_xlnm.Print_Area" localSheetId="9">'Antennen'!$A$1:$AD$106</definedName>
    <definedName name="_xlnm.Print_Area" localSheetId="1">'Anzeige Bl. 1'!$A$1:$AG$57</definedName>
    <definedName name="_xlnm.Print_Area" localSheetId="2">'Anzeige Bl. 2'!$A$1:$AG$44</definedName>
    <definedName name="_xlnm.Print_Area" localSheetId="3">'Anzeige Bl. 3'!$A$1:$AG$42</definedName>
    <definedName name="_xlnm.Print_Area" localSheetId="10">'Grenzwerte'!$A$1:$N$32</definedName>
    <definedName name="_xlnm.Print_Area" localSheetId="0">'Hilfe'!$A$1:$L$162</definedName>
    <definedName name="_xlnm.Print_Area" localSheetId="8">'Kabel'!$A$1:$U$64</definedName>
    <definedName name="_xlnm.Print_Area" localSheetId="5">'Konfiguration Bl. 1'!$A$1:$J$30</definedName>
    <definedName name="_xlnm.Print_Area" localSheetId="6">'Konfiguration Bl. 2'!$A$1:$J$30</definedName>
    <definedName name="_xlnm.Print_Area" localSheetId="7">'Konfiguration Bl. 3'!$A$1:$J$30</definedName>
    <definedName name="_xlnm.Print_Area" localSheetId="4">'Konfigurationen'!$A$1:$R$28</definedName>
    <definedName name="_xlnm.Print_Titles" localSheetId="9">'Antennen'!$1:$4</definedName>
    <definedName name="Excel_BuiltIn__FilterDatabase_8">"$Kabel.$#REF!$#REF!:$#REF!$#REF!"</definedName>
    <definedName name="Grenzwert">'Grenzwerte'!$B$7:$H$29</definedName>
  </definedNames>
  <calcPr fullCalcOnLoad="1"/>
</workbook>
</file>

<file path=xl/sharedStrings.xml><?xml version="1.0" encoding="utf-8"?>
<sst xmlns="http://schemas.openxmlformats.org/spreadsheetml/2006/main" count="2831" uniqueCount="407">
  <si>
    <r>
      <t xml:space="preserve">Unterhalb von </t>
    </r>
    <r>
      <rPr>
        <b/>
        <sz val="10"/>
        <rFont val="Arial"/>
        <family val="2"/>
      </rPr>
      <t>Zeile 12</t>
    </r>
    <r>
      <rPr>
        <sz val="10"/>
        <rFont val="Arial"/>
        <family val="2"/>
      </rPr>
      <t xml:space="preserve"> erscheinen zur Kontrolle die angewendeten Personenschutzgrenzwerte, die EIRP (zu Abschätzung des </t>
    </r>
  </si>
  <si>
    <t>Kurzanleitung:</t>
  </si>
  <si>
    <t>1.</t>
  </si>
  <si>
    <t>Die Angaben werden in die anderen Blätter übernommen.</t>
  </si>
  <si>
    <t>2.</t>
  </si>
  <si>
    <t>3.</t>
  </si>
  <si>
    <t>4.1</t>
  </si>
  <si>
    <t>4.2</t>
  </si>
  <si>
    <t>4.3</t>
  </si>
  <si>
    <t>4.4</t>
  </si>
  <si>
    <t>4.5</t>
  </si>
  <si>
    <t>4.6</t>
  </si>
  <si>
    <t>4.7</t>
  </si>
  <si>
    <t>4.8</t>
  </si>
  <si>
    <t>5.</t>
  </si>
  <si>
    <t>6.</t>
  </si>
  <si>
    <t xml:space="preserve">Sollten Fehlermeldungen anstelle von Rechenwerten stehen, dann bitte die Einträge genau kontrollieren. Wählt man zum Beispiel </t>
  </si>
  <si>
    <t>[Gesamtsendezeit innerhalb eines 6 Min.-Zeitabschnitts]</t>
  </si>
  <si>
    <t>z. B.</t>
  </si>
  <si>
    <t>[6 Min.]</t>
  </si>
  <si>
    <t>Durch den Einsatz des Programms wird der Haftungsausschluss anerkannt.</t>
  </si>
  <si>
    <t>Hinweise und Anregungen bitte an :</t>
  </si>
  <si>
    <t>dl8dww@darc.de</t>
  </si>
  <si>
    <t>vy 55 &amp; 73 de Wolfgang, DL8DWW</t>
  </si>
  <si>
    <t>Rufzeichen, Datum</t>
  </si>
  <si>
    <t>Anzeige einer ortsfesten Amateurfunkanlage nach der</t>
  </si>
  <si>
    <t>Felder</t>
  </si>
  <si>
    <t>(zu § 9 BEMFV )</t>
  </si>
  <si>
    <t>Standort der ortsfesten Amateurfunkanlage:</t>
  </si>
  <si>
    <t>(Haus-Nr. / Flur / Flurstück)</t>
  </si>
  <si>
    <t>(PLZ)</t>
  </si>
  <si>
    <t>(Ort)</t>
  </si>
  <si>
    <t>Betreiber der ortsfesten Amateurfunkanlage:</t>
  </si>
  <si>
    <t>(Name, Vorname)</t>
  </si>
  <si>
    <t>(Telefon) *</t>
  </si>
  <si>
    <t>(PLZ, Ort)</t>
  </si>
  <si>
    <t>A</t>
  </si>
  <si>
    <t>(Rufzeichen</t>
  </si>
  <si>
    <t>(Amateurfunkzeugnisklasse)</t>
  </si>
  <si>
    <t xml:space="preserve">Die mit * gekennzeichneten Felder sind freiwillige Angaben, alle anderen Angaben müssen vollständig sein. Fehlende Angaben </t>
  </si>
  <si>
    <t>führen zur Nichtannahme der Anzeige.</t>
  </si>
  <si>
    <t>Die vorformulierten Erklärungen dürfen nicht ergänzt oder verändert werden.</t>
  </si>
  <si>
    <t xml:space="preserve">Der Einsatz von speziell zur Anzeige angebotenen Softwarehilfen entbindet den Anzeigenden nicht von seiner Verantwortung </t>
  </si>
  <si>
    <t>für die Richtigkeit seiner Angaben.</t>
  </si>
  <si>
    <t>Erklärungen zu § 8 BEMFV</t>
  </si>
  <si>
    <t>Personenschutz</t>
  </si>
  <si>
    <t>Hiermit erkläre ich,</t>
  </si>
  <si>
    <t xml:space="preserve"> ---&gt;</t>
  </si>
  <si>
    <t>dBm</t>
  </si>
  <si>
    <t>QRG</t>
  </si>
  <si>
    <t>EIRP [W]</t>
  </si>
  <si>
    <t>MHz</t>
  </si>
  <si>
    <t>Diese Anzeige umfasst insgesamt</t>
  </si>
  <si>
    <t>Seiten</t>
  </si>
  <si>
    <t>(Unterschrift)</t>
  </si>
  <si>
    <t>Konfiguration der ortsfesten Amateurfunkanlage</t>
  </si>
  <si>
    <t>Mode</t>
  </si>
  <si>
    <t>Antennen</t>
  </si>
  <si>
    <t>A1A</t>
  </si>
  <si>
    <t>(Name)</t>
  </si>
  <si>
    <t>(Rufzeichen)</t>
  </si>
  <si>
    <t>Zeugnisklasse</t>
  </si>
  <si>
    <t>F3E</t>
  </si>
  <si>
    <t>J3E</t>
  </si>
  <si>
    <t>Standort der ortsfesten Amateurfunkanlage</t>
  </si>
  <si>
    <t>A3E</t>
  </si>
  <si>
    <t>F2D</t>
  </si>
  <si>
    <t>J2D</t>
  </si>
  <si>
    <t>(Zur Anzeige vom)</t>
  </si>
  <si>
    <t>J2B</t>
  </si>
  <si>
    <t>F1B</t>
  </si>
  <si>
    <t>Sendekonfiguration</t>
  </si>
  <si>
    <t>F2B</t>
  </si>
  <si>
    <t>Antenne:</t>
  </si>
  <si>
    <t>A3F</t>
  </si>
  <si>
    <t>Montagehöhe der Sendeantennenunterkante über Grund in Metern:</t>
  </si>
  <si>
    <t>C3F</t>
  </si>
  <si>
    <t>Hauptstrahlrichtung N über O in Grad:</t>
  </si>
  <si>
    <t>0°-360°</t>
  </si>
  <si>
    <t>F3F</t>
  </si>
  <si>
    <t>Betriebsfrequenz in MHz:</t>
  </si>
  <si>
    <t>J3F</t>
  </si>
  <si>
    <t>Senderleistung (Spitzenleistung, PEP) in Watt:</t>
  </si>
  <si>
    <t>Sendeart (Modulationsart):</t>
  </si>
  <si>
    <r>
      <t>Faktor F</t>
    </r>
    <r>
      <rPr>
        <vertAlign val="subscript"/>
        <sz val="8"/>
        <rFont val="Arial"/>
        <family val="2"/>
      </rPr>
      <t>mod Pers</t>
    </r>
    <r>
      <rPr>
        <sz val="8"/>
        <rFont val="Arial"/>
        <family val="2"/>
      </rPr>
      <t>:</t>
    </r>
  </si>
  <si>
    <r>
      <t>Äquivalenter isotroper Antennengewinn in dB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:</t>
    </r>
  </si>
  <si>
    <t>Verluste zwischen Senderausgang und Antenneneigang in dB:</t>
  </si>
  <si>
    <t>Sicherheitsabstand Personenschutz in Metern:</t>
  </si>
  <si>
    <t>-</t>
  </si>
  <si>
    <t>Teillängen [m]</t>
  </si>
  <si>
    <t>Band [MHz]</t>
  </si>
  <si>
    <t>m</t>
  </si>
  <si>
    <t>Kabeltyp</t>
  </si>
  <si>
    <t>dB</t>
  </si>
  <si>
    <t>Aircom Plus</t>
  </si>
  <si>
    <t>H2000 Flex</t>
  </si>
  <si>
    <t>Typ</t>
  </si>
  <si>
    <t>dBi</t>
  </si>
  <si>
    <t>11-Ele-Yagi</t>
  </si>
  <si>
    <t>1-Ele-Quad</t>
  </si>
  <si>
    <t>2-Ele-Quad</t>
  </si>
  <si>
    <t>3/8-GP</t>
  </si>
  <si>
    <t>Spiderbeam</t>
  </si>
  <si>
    <t>Delta Loop (g)</t>
  </si>
  <si>
    <t>Delta Loop (k)</t>
  </si>
  <si>
    <t>Dipol</t>
  </si>
  <si>
    <t>G5RV</t>
  </si>
  <si>
    <t>GAP Titan DX</t>
  </si>
  <si>
    <t>HB9CV</t>
  </si>
  <si>
    <t>TH3 MK3</t>
  </si>
  <si>
    <t>Triple Leg</t>
  </si>
  <si>
    <t>W3DZZ</t>
  </si>
  <si>
    <t>LW 30m</t>
  </si>
  <si>
    <t>reaktives Nahfeld</t>
  </si>
  <si>
    <t>strahlendes Nahfeld</t>
  </si>
  <si>
    <t>ICNIRP</t>
  </si>
  <si>
    <t>bis [m]</t>
  </si>
  <si>
    <t>Step IR 4_28</t>
  </si>
  <si>
    <t>Step IR 4_14</t>
  </si>
  <si>
    <t>Step IR 4_24</t>
  </si>
  <si>
    <t>Step IR 4_18</t>
  </si>
  <si>
    <t>Step IR 4_21</t>
  </si>
  <si>
    <t>Step IR 4_50</t>
  </si>
  <si>
    <t>Winkel</t>
  </si>
  <si>
    <t xml:space="preserve">Verordnung über das Nachweisverfahren zur Begrenzung elektromagnetischer </t>
  </si>
  <si>
    <t>Mustergasse</t>
  </si>
  <si>
    <t>Musterstadt</t>
  </si>
  <si>
    <t>Muster, Max</t>
  </si>
  <si>
    <t>9999 99999</t>
  </si>
  <si>
    <t>Mustergasse, 1</t>
  </si>
  <si>
    <t>call@darc.de</t>
  </si>
  <si>
    <t>(E-Mail) *</t>
  </si>
  <si>
    <t>07654 Musterstadt</t>
  </si>
  <si>
    <t>Erste Anzeige der o.g. ortsfesten Amateurfunkanlage</t>
  </si>
  <si>
    <t>Die o.g. ortsfeste Amateurfunkanlage wurde bisher</t>
  </si>
  <si>
    <t>mal</t>
  </si>
  <si>
    <t>angezeigt.</t>
  </si>
  <si>
    <t>Diese Anzeige ersetzt die vom:</t>
  </si>
  <si>
    <t xml:space="preserve">dass der größte für meine ortsfeste Amateurfunkanlage erforderliche standortbezogene </t>
  </si>
  <si>
    <t xml:space="preserve">Sicherheitsabstand innerhalb des von mir kontrollierbaren Bereiches endet. Weiter erkläre ich,  </t>
  </si>
  <si>
    <t xml:space="preserve">dass beim Betrieb meiner ortsfesten Amateurfunkanlage die in der Konfiguration angegebenen </t>
  </si>
  <si>
    <t>Werte nicht überschritten werden.</t>
  </si>
  <si>
    <t xml:space="preserve">Ich habe eine maßstäbliche Skizze des von mir kontrollierbaren Bereiches als Anlage beigefügt. In </t>
  </si>
  <si>
    <t>die Skizze habe ich alle relevanten standortbezogenen Sicherheitsabstände eingezeichnet.</t>
  </si>
  <si>
    <t>Sonstige Angaben</t>
  </si>
  <si>
    <t>1. Die Sicherheitsabstände habe ich ermittelt mit</t>
  </si>
  <si>
    <t>WattWächter</t>
  </si>
  <si>
    <t>Vereinfachtes Bewertungsverfahren</t>
  </si>
  <si>
    <t>Feldstärkemessung</t>
  </si>
  <si>
    <t>Fernfeldberechnung</t>
  </si>
  <si>
    <t>Nahfeldberechnung</t>
  </si>
  <si>
    <t>2. Falls 1. mit WattWächter beantwortet wurde:</t>
  </si>
  <si>
    <t>Ich möchte, dass meine angezeigte Amateurfunkanlage als BEMFV-konformer Standort in</t>
  </si>
  <si>
    <t>der EMF_Datenbank dargestellt wird. Hierüber erhalte ich eine Bestätigung von der BNetzA.</t>
  </si>
  <si>
    <t>Die von WattWächter für diese Anzeige erzeugte XML-Datei</t>
  </si>
  <si>
    <t xml:space="preserve">_______________ </t>
  </si>
  <si>
    <t>.xml</t>
  </si>
  <si>
    <t>werde ich auf Anforderung der BNetzA zur Verfügung stellen.</t>
  </si>
  <si>
    <t>3. Angaben zur bereitzuhaltenden Dokumentation</t>
  </si>
  <si>
    <t>Die nach BEMFV geforderte Dokumentation besteht aus:</t>
  </si>
  <si>
    <t>Dokumentation über die Einhaltung der Anforderungen nach § 8 Abs. 2 und 3 mit</t>
  </si>
  <si>
    <t>Antennendiagramm mit</t>
  </si>
  <si>
    <t>Lageplan und ggf. Bauzeichnung mit</t>
  </si>
  <si>
    <t xml:space="preserve">Konfiguration der Funkanlage mit </t>
  </si>
  <si>
    <t>mit</t>
  </si>
  <si>
    <t>ggf. Winkeldämpfung in dB:</t>
  </si>
  <si>
    <r>
      <t>ggf. Faktor F</t>
    </r>
    <r>
      <rPr>
        <vertAlign val="subscript"/>
        <sz val="8"/>
        <rFont val="Arial"/>
        <family val="2"/>
      </rPr>
      <t>B</t>
    </r>
  </si>
  <si>
    <r>
      <t>F</t>
    </r>
    <r>
      <rPr>
        <vertAlign val="subscript"/>
        <sz val="10"/>
        <rFont val="Arial"/>
        <family val="2"/>
      </rPr>
      <t>mod Pers.</t>
    </r>
    <r>
      <rPr>
        <sz val="10"/>
        <rFont val="Arial"/>
        <family val="2"/>
      </rPr>
      <t xml:space="preserve"> nach DIN EN 50413 (Ausg. Aug. 2009)</t>
    </r>
  </si>
  <si>
    <t>angegeben werden müssen. Damit kann und darf man diese Arbeit nicht mehr auf später verschieben!</t>
  </si>
  <si>
    <t xml:space="preserve">Kreuze zu machen, wenn auch andere Methoden angewendet wurden. </t>
  </si>
  <si>
    <t xml:space="preserve">     a) Dokumentation über die Einhaltung der Anforderungen nach § 8 Abs. 2 und 3</t>
  </si>
  <si>
    <t xml:space="preserve">     b) Antennendiagramm</t>
  </si>
  <si>
    <t>Wird für Antennen benötigt, bei denen Winkeldämpfungen in Ansatz gebracht wurden</t>
  </si>
  <si>
    <t xml:space="preserve">     c) Lageplan und ggf. Bauzeichnung</t>
  </si>
  <si>
    <t>Stellt die Grundlage für die mitzuliefernde Anlage zur Anzeige dar. Näheres ergibt sich aus</t>
  </si>
  <si>
    <t xml:space="preserve">     d) Konfiguration der Funkanlage</t>
  </si>
  <si>
    <t>=</t>
  </si>
  <si>
    <t>Blatt Grenzwerte</t>
  </si>
  <si>
    <t>Der Autor und/oder Bearbeiter haftet nicht für eventuelle Schäden, die durch den Einsatz und die Verwendung des Programms entstehen.</t>
  </si>
  <si>
    <t>dh2mic@darc.de</t>
  </si>
  <si>
    <t>vy 55 &amp; 73 de Hartwig, DH2MIC</t>
  </si>
  <si>
    <r>
      <t>Neu ist jetzt auch, dass alle bereitzuhaltenden Unterlagen</t>
    </r>
    <r>
      <rPr>
        <sz val="10"/>
        <rFont val="Arial"/>
        <family val="0"/>
      </rPr>
      <t xml:space="preserve"> auf Seite 3 der Anzeige </t>
    </r>
    <r>
      <rPr>
        <b/>
        <sz val="10"/>
        <rFont val="Arial"/>
        <family val="2"/>
      </rPr>
      <t>mit ihrer korrekten Seitenzahl</t>
    </r>
    <r>
      <rPr>
        <sz val="10"/>
        <rFont val="Arial"/>
        <family val="0"/>
      </rPr>
      <t xml:space="preserve"> </t>
    </r>
  </si>
  <si>
    <t>Die zu erstellenden Unterlagen ergeben sich aus § 9 Abs. 3 BEMFV sowie auch sehr</t>
  </si>
  <si>
    <t>§ 9 Abs. 3 Ziffern 3 und 4 BEMFV</t>
  </si>
  <si>
    <t xml:space="preserve">                  reaktives Nahfeld [m] ≤ </t>
  </si>
  <si>
    <t xml:space="preserve">Grenzwert Personenschutz [V/m] </t>
  </si>
  <si>
    <t xml:space="preserve">EIRP [W] </t>
  </si>
  <si>
    <r>
      <t>Bestimmung von F</t>
    </r>
    <r>
      <rPr>
        <b/>
        <vertAlign val="subscript"/>
        <sz val="10"/>
        <rFont val="Arial"/>
        <family val="2"/>
      </rPr>
      <t xml:space="preserve">B </t>
    </r>
    <r>
      <rPr>
        <b/>
        <sz val="10"/>
        <rFont val="Arial"/>
        <family val="2"/>
      </rPr>
      <t>:</t>
    </r>
  </si>
  <si>
    <t>Außer dem bereits eingetragenen Kreuz bei 'Fernfeldberechnung' sind ggf. weitere</t>
  </si>
  <si>
    <t xml:space="preserve"> λ*4</t>
  </si>
  <si>
    <t>[Ps]</t>
  </si>
  <si>
    <t>dBV/m</t>
  </si>
  <si>
    <t>dBmA/m</t>
  </si>
  <si>
    <t>mA/m</t>
  </si>
  <si>
    <t>V/m</t>
  </si>
  <si>
    <t>λ/(2π)</t>
  </si>
  <si>
    <t>Verwendete Konfigurationen</t>
  </si>
  <si>
    <t>Antenne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</si>
  <si>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[W]</t>
    </r>
  </si>
  <si>
    <t>Blatt 1</t>
  </si>
  <si>
    <t>Blatt 2</t>
  </si>
  <si>
    <t>Blatt 3</t>
  </si>
  <si>
    <t>Sicherheits-abstand [m]</t>
  </si>
  <si>
    <r>
      <t>F</t>
    </r>
    <r>
      <rPr>
        <vertAlign val="subscript"/>
        <sz val="10"/>
        <rFont val="Arial"/>
        <family val="2"/>
      </rPr>
      <t>Betr.</t>
    </r>
  </si>
  <si>
    <r>
      <t>F</t>
    </r>
    <r>
      <rPr>
        <vertAlign val="subscript"/>
        <sz val="10"/>
        <rFont val="Arial"/>
        <family val="2"/>
      </rPr>
      <t>mode</t>
    </r>
  </si>
  <si>
    <t>Spalte</t>
  </si>
  <si>
    <t>Antennen-Gewinn [dBi]</t>
  </si>
  <si>
    <t>Verluste [dB]</t>
  </si>
  <si>
    <t>Winkel-dämpfg. [dB]</t>
  </si>
  <si>
    <t>FD4</t>
  </si>
  <si>
    <t xml:space="preserve"> Rufzeichen, Datum</t>
  </si>
  <si>
    <t xml:space="preserve">Dämpfung [dB] bei Kabellänge = 100m </t>
  </si>
  <si>
    <t>Stecker etc. [dB]</t>
  </si>
  <si>
    <t>Σ Kabel- und Stecker-Verluste [dB]</t>
  </si>
  <si>
    <t>Ecoflex 15</t>
  </si>
  <si>
    <r>
      <t xml:space="preserve">       F</t>
    </r>
    <r>
      <rPr>
        <b/>
        <vertAlign val="subscript"/>
        <sz val="12"/>
        <rFont val="Arial"/>
        <family val="2"/>
      </rPr>
      <t xml:space="preserve">B  </t>
    </r>
    <r>
      <rPr>
        <b/>
        <sz val="12"/>
        <rFont val="Arial"/>
        <family val="2"/>
      </rPr>
      <t xml:space="preserve">= </t>
    </r>
  </si>
  <si>
    <t>Sonder-Kabel</t>
  </si>
  <si>
    <t>Zusammenstellung der Kabeldaten und Zusatzdämpfungen</t>
  </si>
  <si>
    <r>
      <t>Beispiel für die Berechnung des Faktors F</t>
    </r>
    <r>
      <rPr>
        <b/>
        <vertAlign val="subscript"/>
        <sz val="10"/>
        <rFont val="Arial"/>
        <family val="2"/>
      </rPr>
      <t>B</t>
    </r>
  </si>
  <si>
    <t>ausführlich aus der "Anleitung zur Durchführung der Anzeige …" der BNetzA (siehe oben).</t>
  </si>
  <si>
    <t>Darunter ist die abzugebende Anzeige mit der Anlage über die zeichnerische Darstellung</t>
  </si>
  <si>
    <t>verstehen.</t>
  </si>
  <si>
    <t xml:space="preserve">Diese Arbeitsmappe ist als Arbeitshilfe für die Erstellung der Dokumentation für die Anzeige ortsfester Amateurfunkanlagen nach § 9 </t>
  </si>
  <si>
    <r>
      <t xml:space="preserve">Diese Arbeitsmappe </t>
    </r>
    <r>
      <rPr>
        <b/>
        <sz val="10"/>
        <rFont val="Arial"/>
        <family val="2"/>
      </rPr>
      <t xml:space="preserve">berücksichtigt </t>
    </r>
    <r>
      <rPr>
        <sz val="10"/>
        <rFont val="Arial"/>
        <family val="2"/>
      </rPr>
      <t>die</t>
    </r>
    <r>
      <rPr>
        <b/>
        <sz val="10"/>
        <rFont val="Arial"/>
        <family val="2"/>
      </rPr>
      <t xml:space="preserve"> geänderte BEMFV vom 21. August 2013</t>
    </r>
    <r>
      <rPr>
        <sz val="10"/>
        <rFont val="Arial"/>
        <family val="0"/>
      </rPr>
      <t xml:space="preserve">, insbesondere den </t>
    </r>
    <r>
      <rPr>
        <b/>
        <sz val="10"/>
        <rFont val="Arial"/>
        <family val="2"/>
      </rPr>
      <t>'quasi' Wegfall der HSM-Grenz-</t>
    </r>
  </si>
  <si>
    <t xml:space="preserve">§ 9 der Verordnung über das Nachweisverfahren zur Begrenzung elektromagnetischer Felder (BEMFV)" vom 23.08.2013 </t>
  </si>
  <si>
    <t xml:space="preserve">Nach dem Wortlaut in § 3 Abs. 2 BEMFV sind diese Grenzwerte durch die zulässigen Werte für aktive Körperhilfen nach DIN EN 50527-1 </t>
  </si>
  <si>
    <t xml:space="preserve">(Ausgabe Januar 2011) und  DIN EN 50527-2-1 (Ausgabe Mai 2012) ersetzt worden. In diesen Normen für Arbeitsstätten konnte der </t>
  </si>
  <si>
    <t xml:space="preserve">Bearbeiter jedoch keine Grenzwerte finden. Statt dessen wird dort auf die Einzelfälle der jeweiligen Arbeitnehmer abgestellt. </t>
  </si>
  <si>
    <r>
      <t xml:space="preserve">Im </t>
    </r>
    <r>
      <rPr>
        <b/>
        <sz val="10"/>
        <rFont val="Arial"/>
        <family val="2"/>
      </rPr>
      <t>Blatt "Kabel"</t>
    </r>
    <r>
      <rPr>
        <sz val="10"/>
        <rFont val="Arial"/>
        <family val="0"/>
      </rPr>
      <t xml:space="preserve"> sind im oberen Teil die Daten der 10 wichtigsten Kabel angegeben. In der Tabelle darunter werden für jede zu </t>
    </r>
  </si>
  <si>
    <t xml:space="preserve">berechnende Konfiguration die Kabellängen der verwendeten Kabeltypen in die beige bzw. gelb unterlegten Felder eingetragen. </t>
  </si>
  <si>
    <t xml:space="preserve">die Möglichkeit, die Summe zusätzlicher Dämpfungen einzutragen, z. B. Dämpfung durch Stecker, Anpassgeräte, Übertrager … </t>
  </si>
  <si>
    <t xml:space="preserve">Kurzwelle und VHF/UHF verschiedene nicht enthaltene Kabel Verwendung finden, können ihre Daten in dieser Zeile gemeinsam </t>
  </si>
  <si>
    <t>a</t>
  </si>
  <si>
    <t>1./2. Mappe</t>
  </si>
  <si>
    <r>
      <t xml:space="preserve">Ausfüllen Blatt </t>
    </r>
    <r>
      <rPr>
        <b/>
        <sz val="10"/>
        <rFont val="Arial"/>
        <family val="2"/>
      </rPr>
      <t>"Anzeige Bl. 3"</t>
    </r>
    <r>
      <rPr>
        <sz val="10"/>
        <rFont val="Arial"/>
        <family val="0"/>
      </rPr>
      <t>.</t>
    </r>
  </si>
  <si>
    <r>
      <t xml:space="preserve">Ausfüllen Blatt </t>
    </r>
    <r>
      <rPr>
        <b/>
        <sz val="10"/>
        <rFont val="Arial"/>
        <family val="2"/>
      </rPr>
      <t>"Anzeige Bl. 2"</t>
    </r>
    <r>
      <rPr>
        <sz val="10"/>
        <rFont val="Arial"/>
        <family val="0"/>
      </rPr>
      <t>.</t>
    </r>
  </si>
  <si>
    <r>
      <t xml:space="preserve">Die Blätter </t>
    </r>
    <r>
      <rPr>
        <b/>
        <sz val="10"/>
        <rFont val="Arial"/>
        <family val="2"/>
      </rPr>
      <t>"Konfiguration Bl. 2"</t>
    </r>
    <r>
      <rPr>
        <sz val="10"/>
        <rFont val="Arial"/>
        <family val="0"/>
      </rPr>
      <t xml:space="preserve"> und </t>
    </r>
    <r>
      <rPr>
        <b/>
        <sz val="10"/>
        <rFont val="Arial"/>
        <family val="2"/>
      </rPr>
      <t>"Konfiguration Bl. 3"</t>
    </r>
    <r>
      <rPr>
        <sz val="10"/>
        <rFont val="Arial"/>
        <family val="0"/>
      </rPr>
      <t xml:space="preserve"> werden - falls erforderlich - analog zum Blatt 1 ausgefüllt. </t>
    </r>
  </si>
  <si>
    <t xml:space="preserve">Weiter gehört hierzu ein Ausdruck des Programm-Blattes "Kabel" mit den angesetzten </t>
  </si>
  <si>
    <t>Kabeldaten, Kabellängen und Zusatzdämpfungen, die Zusammenstellung aller Konfigura-</t>
  </si>
  <si>
    <t xml:space="preserve">tionen im Blatt "Konfigurationen" sowie das Blockschaltbild der Station gemäß § 9 Abs. 3 </t>
  </si>
  <si>
    <t>Ziffer 5 BEMFV</t>
  </si>
  <si>
    <t>Sobald die Änderung "amtlich" ist, wird dieses Arbeitsblatt korrigiert. Erfahrene Benutzer können neue Werte auch selbst</t>
  </si>
  <si>
    <t>Winkeldämpfung [dB] bei …. Grad Absenkung von der Horizontalen</t>
  </si>
  <si>
    <r>
      <t xml:space="preserve">Angaben machen. Dabei </t>
    </r>
    <r>
      <rPr>
        <b/>
        <sz val="10"/>
        <rFont val="Arial"/>
        <family val="2"/>
      </rPr>
      <t xml:space="preserve">keinesfalls Zeilen löschen, einfügen oder verschieben, </t>
    </r>
    <r>
      <rPr>
        <sz val="10"/>
        <rFont val="Arial"/>
        <family val="2"/>
      </rPr>
      <t>da dies das Auffinden der Daten aus den</t>
    </r>
  </si>
  <si>
    <t xml:space="preserve">Konfigurationsblätter unmöglich macht. Der Name der neuen Antenne ist frei wählbar, muss aber eindeutig sein. Liegen nur </t>
  </si>
  <si>
    <t xml:space="preserve">"dBd-Gewinnangaben" vor, müssen noch 2,15 dB addiert werden, um die für die Berechnung erforderliche Gewinnangabe in dBi </t>
  </si>
  <si>
    <r>
      <t xml:space="preserve">aufgeführte Antennen müssen nachgetragen werden. Dazu einfach in der </t>
    </r>
    <r>
      <rPr>
        <b/>
        <sz val="10"/>
        <rFont val="Arial"/>
        <family val="2"/>
      </rPr>
      <t>nächsten freien Zeile der Tabelle</t>
    </r>
    <r>
      <rPr>
        <sz val="10"/>
        <rFont val="Arial"/>
        <family val="0"/>
      </rPr>
      <t xml:space="preserve"> die entsprechenden</t>
    </r>
  </si>
  <si>
    <t>(Straße oder Gemarkung)</t>
  </si>
  <si>
    <t>(Straße)</t>
  </si>
  <si>
    <t>(Straße / Gemarkung)</t>
  </si>
  <si>
    <t>(Straße, Hausnummer)</t>
  </si>
  <si>
    <t>(Plz, Wohnort)</t>
  </si>
  <si>
    <t xml:space="preserve">Gewinn/dBi </t>
  </si>
  <si>
    <t xml:space="preserve">Winkeldämpfung/dB </t>
  </si>
  <si>
    <t xml:space="preserve">und es könnte auch die Dämpfung eines im Kopf der Tabelle nicht aufgeführten Kabels hier angegeben werden. Besser ist jedoch, </t>
  </si>
  <si>
    <r>
      <t xml:space="preserve">Im </t>
    </r>
    <r>
      <rPr>
        <b/>
        <sz val="10"/>
        <rFont val="Arial"/>
        <family val="2"/>
      </rPr>
      <t>Blatt "Antennen"</t>
    </r>
    <r>
      <rPr>
        <sz val="10"/>
        <rFont val="Arial"/>
        <family val="0"/>
      </rPr>
      <t xml:space="preserve"> findet man die Information, welche Antennentypen für die Berechnung bereits vorhanden sind. Nicht </t>
    </r>
  </si>
  <si>
    <t xml:space="preserve"> eintragen oder auch 0° … 360° angeben. Einfluss auf die weiteren Berechnungen hat dieser Eintrag nicht.</t>
  </si>
  <si>
    <t xml:space="preserve">Störpotentials) und die Grenze des reaktiven Nahfeldes, was die Entscheidung über eine eventuell erforderliche Nahfeldbetrachtung </t>
  </si>
  <si>
    <t xml:space="preserve">erleichtert. Diese Zeilen sind im Formblatt der BNetzA nicht enthalten. Das gilt auch für die Eingabezeile mit den Vertikalwinkeln. </t>
  </si>
  <si>
    <t>4.9</t>
  </si>
  <si>
    <t>in das Blatt Kabel und macht dort die für diese Konfiguration A …U maßgeblichen Einträge. Siehe hierzu Punkt 2. (oben)</t>
  </si>
  <si>
    <t xml:space="preserve">Sollten die verfügbaren 21 Spalten "A" bis "U" nicht für alle Konfigurationen ausreichen, kann man diese Arbeitsmappe BEMFV.xls </t>
  </si>
  <si>
    <t>zusätzlich ein zweites Mal aufrufen und - sofern man möchte - auf der Seite "Konfiguration Bl. 1" die Bezeichnung der ersten Spalte</t>
  </si>
  <si>
    <t xml:space="preserve">von A in a ändern. Alle anderen Spalten haben dann automatisch auch kleine Buchstaben als Kennung. Diese zweite Mappe </t>
  </si>
  <si>
    <t>eine Antenne, für die aber keine Gewinnangabe für das Band hinterlegt ist, kommt es zur Anzeige "keine Daten".</t>
  </si>
  <si>
    <t>Blätter Konfiguration Bl. 1 bis Bl. 3 (vgl. Punkt 4.7 weiter unten).</t>
  </si>
  <si>
    <r>
      <t xml:space="preserve">Beim Eintragen von vertikalen Winkeldämpfungen im rechten Teil des Blattes </t>
    </r>
    <r>
      <rPr>
        <b/>
        <sz val="10"/>
        <rFont val="Arial"/>
        <family val="2"/>
      </rPr>
      <t>Antennen</t>
    </r>
    <r>
      <rPr>
        <sz val="10"/>
        <rFont val="Arial"/>
        <family val="0"/>
      </rPr>
      <t xml:space="preserve"> ist zu beachten, dass dieses Arbeitsblatt </t>
    </r>
  </si>
  <si>
    <r>
      <t xml:space="preserve">Anzeige Bl. 1 </t>
    </r>
    <r>
      <rPr>
        <sz val="10"/>
        <rFont val="Arial"/>
        <family val="0"/>
      </rPr>
      <t>ausfüllen. In den entsprechenden Zellen stehen Mustereinträge.</t>
    </r>
  </si>
  <si>
    <t>eingestellt werden. Zweckmäßigerweise erfolgen die Eintragungen für die Konfigurationen A bis U erst bei der Bearbeitung der</t>
  </si>
  <si>
    <t xml:space="preserve">das eine große Antennenbibliothek - auch mit Vertikaldiagrammen - enthält. </t>
  </si>
  <si>
    <t xml:space="preserve">Auf der Webseite von Fritz Markert, DM2BLE, http://www.swschwedt.de/kunden/dm2ble/   findet man ebenfalls umfangreiche Daten. </t>
  </si>
  <si>
    <t>Die Überarbeitung für diese Version (Normungsstand August 2013) übernahm:</t>
  </si>
  <si>
    <t>X50_2m</t>
  </si>
  <si>
    <t>X50_70cm</t>
  </si>
  <si>
    <t>X200_2m</t>
  </si>
  <si>
    <t>X200_70cm</t>
  </si>
  <si>
    <t>X300_2m</t>
  </si>
  <si>
    <t>X300_70cm</t>
  </si>
  <si>
    <t xml:space="preserve">Auf Amateurfunkstellen übertragen kann dies bedeuten, dass der Funkamateur im Einzelfall darauf achten soll, dass Träger aktiver </t>
  </si>
  <si>
    <t>Im weißen Feld unter der Längenangabe erscheint dann die entsprechende Kabeldämpfung. In der Spalte "Stecker etc" besteht</t>
  </si>
  <si>
    <t>Winkel ausgewählt wurde. Im Allgemeinen reicht die Berechnung beim "kritischen Winkel" aus, um ein großzügig vereinfachtes</t>
  </si>
  <si>
    <t xml:space="preserve">5/8-GP </t>
  </si>
  <si>
    <t>7-Ele-DK7ZB</t>
  </si>
  <si>
    <t>10-Ele-Yagi</t>
  </si>
  <si>
    <t>Das sind die Eingabeblätter dieses Programms zur Berechnung der Sicherheitsabstände.</t>
  </si>
  <si>
    <t xml:space="preserve">Diagramm des standortbezogenen Sicherheitsabstandes angeben zu können. </t>
  </si>
  <si>
    <t xml:space="preserve">vertikaler Strahlungswinkel [Grad] </t>
  </si>
  <si>
    <t xml:space="preserve">Antenne </t>
  </si>
  <si>
    <t>Datensammlung zum Zeitpunkt der Anzeige vom</t>
  </si>
  <si>
    <r>
      <t>Grenzwerte</t>
    </r>
    <r>
      <rPr>
        <sz val="10"/>
        <rFont val="Arial"/>
        <family val="2"/>
      </rPr>
      <t xml:space="preserve"> - Daten zum Zeitpunkt der Anzeige vom </t>
    </r>
  </si>
  <si>
    <t>aber unbedingt unter einem anderen Namen abspeichern, archivieren und dann die gewünschten Blätter ausdrucken.</t>
  </si>
  <si>
    <t xml:space="preserve">Sind alle Eintragungen getätigt und die Seitenzahlen der einzelnen Dokumentationsteile in Blatt 3 der Anzeige nachgetragen, sollte die </t>
  </si>
  <si>
    <t xml:space="preserve">erstellte Excel-Arbeitsmappe unter einem eindeutigen Namen und in einem eigenen Verzeichnis, in dem auch die übrigen Unterlagen </t>
  </si>
  <si>
    <t xml:space="preserve">das Konfigurationen-Summenblatt und das Blatt Kabel mit den Längenangaben und Zusatzdämpfungen ausgedruckt werden. </t>
  </si>
  <si>
    <t xml:space="preserve">der Anzeige liegen, abgespeichert und archiviert werden. Dann können die drei Anzeigeblätter für die BNetzA, die drei Konfigurationsblätter, </t>
  </si>
  <si>
    <t>Gegebenenfalls ist auch der Ausdruck des Blattes Antennen mit den verwendeten Gewinnen und Winkeldämpfungen zu empfehlen.</t>
  </si>
  <si>
    <t xml:space="preserve">Betriebsfrequenz/MHz </t>
  </si>
  <si>
    <t>Keine Daten</t>
  </si>
  <si>
    <r>
      <t>F</t>
    </r>
    <r>
      <rPr>
        <b/>
        <vertAlign val="subscript"/>
        <sz val="12"/>
        <rFont val="Arial"/>
        <family val="2"/>
      </rPr>
      <t xml:space="preserve">B  </t>
    </r>
    <r>
      <rPr>
        <b/>
        <sz val="12"/>
        <rFont val="Arial"/>
        <family val="2"/>
      </rPr>
      <t>=</t>
    </r>
  </si>
  <si>
    <r>
      <t>werte,</t>
    </r>
    <r>
      <rPr>
        <sz val="10"/>
        <rFont val="Arial"/>
        <family val="0"/>
      </rPr>
      <t xml:space="preserve"> da diese nach den Festlegungen</t>
    </r>
    <r>
      <rPr>
        <sz val="10"/>
        <rFont val="Arial"/>
        <family val="2"/>
      </rPr>
      <t xml:space="preserve"> in der </t>
    </r>
    <r>
      <rPr>
        <b/>
        <sz val="10"/>
        <rFont val="Arial"/>
        <family val="2"/>
      </rPr>
      <t xml:space="preserve">"Anleitung zur Durchführung der Anzeige ortsfester Amateurfunkanlagen nach </t>
    </r>
  </si>
  <si>
    <t xml:space="preserve">die fehlenden Werte der Kabeldämpfung/100m in der oberen Tabelle in der Zeile "Sonder-Kabel" einzutragen. Sogar wenn für </t>
  </si>
  <si>
    <t xml:space="preserve">Winkeldämpfungen als positive Werte erwartet. Ein Winkel von 0° entspricht der Horizontalen und 90° ist senkrecht nach unten. </t>
  </si>
  <si>
    <t xml:space="preserve">Mehrbandantennen müssen ggf. mehrfach eingetragen werden, um die unterschiedlichen Vertikaldiagramme zu beschreiben. Oft </t>
  </si>
  <si>
    <t>kann man sich bei der Berechnung der winkelabhängigen Sicherheitsabstände auf einen einzigen "kritischen Winkel" beschränken.</t>
  </si>
  <si>
    <t xml:space="preserve">Das ist der Vertikalwinkel, bei dem das Vertikaldiagramm seine größte Nähe zum Erdboden aufweist. Für viele Antennen gibt </t>
  </si>
  <si>
    <t xml:space="preserve">DM2BLE nicht nur das Vertikaldiagramm, sondern zusätzlich noch ein normiertes Diagramm des vertikalen Sicherheitsabstandes </t>
  </si>
  <si>
    <t xml:space="preserve">an, das er Strahlungsdiagramm nennt. Darin weist er den "kritischen Winkel" explizit aus. </t>
  </si>
  <si>
    <t xml:space="preserve">     Die in der letzten Zeile (oberhalb der Unterschrift) anzugebende Seitenzahl sollte mit der unter Punkt a) übereinstimmen.</t>
  </si>
  <si>
    <t>X</t>
  </si>
  <si>
    <t>Mode (ITU)</t>
  </si>
  <si>
    <t>CW</t>
  </si>
  <si>
    <t>PR (AFSK)</t>
  </si>
  <si>
    <t>PR (FSK)</t>
  </si>
  <si>
    <t>Phonie AM</t>
  </si>
  <si>
    <t>Phonie SSB</t>
  </si>
  <si>
    <t>Phonie FM</t>
  </si>
  <si>
    <t>FAX</t>
  </si>
  <si>
    <t>F1C</t>
  </si>
  <si>
    <t>F3C</t>
  </si>
  <si>
    <t>J3C</t>
  </si>
  <si>
    <t>J2C</t>
  </si>
  <si>
    <t>ATV</t>
  </si>
  <si>
    <t>S-ATV</t>
  </si>
  <si>
    <t>FM-ATV</t>
  </si>
  <si>
    <t>SSTV</t>
  </si>
  <si>
    <t>Mode (in Amateur- funk Terminologie)</t>
  </si>
  <si>
    <t>RTTY, AMTOR, PACTOR</t>
  </si>
  <si>
    <r>
      <t>F</t>
    </r>
    <r>
      <rPr>
        <vertAlign val="subscript"/>
        <sz val="10"/>
        <rFont val="Arial"/>
        <family val="2"/>
      </rPr>
      <t>mod. Pers.</t>
    </r>
  </si>
  <si>
    <r>
      <t>F</t>
    </r>
    <r>
      <rPr>
        <vertAlign val="subscript"/>
        <sz val="8"/>
        <rFont val="Arial"/>
        <family val="2"/>
      </rPr>
      <t>mod. Pers.</t>
    </r>
    <r>
      <rPr>
        <sz val="8"/>
        <rFont val="Arial"/>
        <family val="2"/>
      </rPr>
      <t xml:space="preserve"> nach der geplanten Änderung der Norm (Aug. 2013 noch nicht in Kraft)</t>
    </r>
  </si>
  <si>
    <t>allen Betriebssystemen lauffähig sein sollte, die diese Programme unterstützen. Wir empfehlen dringend, die Arbeitsmappe zunächst</t>
  </si>
  <si>
    <t>unter verschiedenen EXCEL Versionen sowie unter OpenOffice 2.0, 3.0 und LibreOffice 3.4 getestet, so dass die Arbeitsmappe unter</t>
  </si>
  <si>
    <r>
      <t xml:space="preserve">im jeweiligen Format (z.B. .odt) abzuspeichern, bevor mit der Dateneingabe begonnen wird. Eine </t>
    </r>
    <r>
      <rPr>
        <b/>
        <sz val="10"/>
        <rFont val="Arial"/>
        <family val="2"/>
      </rPr>
      <t>Rückkonvertierung</t>
    </r>
    <r>
      <rPr>
        <sz val="10"/>
        <rFont val="Arial"/>
        <family val="0"/>
      </rPr>
      <t xml:space="preserve"> ins EXCEL-Format </t>
    </r>
  </si>
  <si>
    <r>
      <t xml:space="preserve">ist unter EXCEL </t>
    </r>
    <r>
      <rPr>
        <b/>
        <sz val="10"/>
        <rFont val="Arial"/>
        <family val="2"/>
      </rPr>
      <t>NICHT</t>
    </r>
    <r>
      <rPr>
        <sz val="10"/>
        <rFont val="Arial"/>
        <family val="0"/>
      </rPr>
      <t xml:space="preserve"> lauffähig. Beim </t>
    </r>
    <r>
      <rPr>
        <b/>
        <sz val="10"/>
        <rFont val="Arial"/>
        <family val="2"/>
      </rPr>
      <t>Löschen von Zellinhalten</t>
    </r>
    <r>
      <rPr>
        <sz val="10"/>
        <rFont val="Arial"/>
        <family val="0"/>
      </rPr>
      <t xml:space="preserve"> unter den </t>
    </r>
    <r>
      <rPr>
        <b/>
        <sz val="10"/>
        <rFont val="Arial"/>
        <family val="2"/>
      </rPr>
      <t>Office-Versionen</t>
    </r>
    <r>
      <rPr>
        <sz val="10"/>
        <rFont val="Arial"/>
        <family val="0"/>
      </rPr>
      <t xml:space="preserve"> benutzen Sie bitte </t>
    </r>
    <r>
      <rPr>
        <b/>
        <sz val="10"/>
        <rFont val="Arial"/>
        <family val="2"/>
      </rPr>
      <t xml:space="preserve">KEINESFALLS die </t>
    </r>
  </si>
  <si>
    <t>der Verordnung über das Nachweisverfahren zur Begrenzung elektromagnetischer Felder (BEMFV) geeignet. Die Arbeitsmappe wurde</t>
  </si>
  <si>
    <r>
      <t>Jetzt wird Tabellenblatt "</t>
    </r>
    <r>
      <rPr>
        <b/>
        <sz val="10"/>
        <rFont val="Arial"/>
        <family val="2"/>
      </rPr>
      <t>Konfiguration Bl. 1</t>
    </r>
    <r>
      <rPr>
        <sz val="10"/>
        <rFont val="Arial"/>
        <family val="0"/>
      </rPr>
      <t>" aufgerufen und beim Ausfüllen mit Zeile 1 (Antenne) oder Zeile 4 (QRG) begonnen.</t>
    </r>
  </si>
  <si>
    <t xml:space="preserve">der sich aber im Laufe der Dateneingaben unter Punkt 4.6 bis 4.9 noch ändern kann. </t>
  </si>
  <si>
    <r>
      <t>Entf.-Taste</t>
    </r>
    <r>
      <rPr>
        <sz val="10"/>
        <rFont val="Arial"/>
        <family val="0"/>
      </rPr>
      <t xml:space="preserve">, sondern </t>
    </r>
    <r>
      <rPr>
        <b/>
        <sz val="10"/>
        <rFont val="Arial"/>
        <family val="2"/>
      </rPr>
      <t>tippen Sie eine Null ein (bei der Betriebsart A1A wählen)</t>
    </r>
    <r>
      <rPr>
        <sz val="10"/>
        <rFont val="Arial"/>
        <family val="0"/>
      </rPr>
      <t xml:space="preserve">, damit nicht versehendlich Formatierungen mit </t>
    </r>
  </si>
  <si>
    <t xml:space="preserve">gelöscht werden. Bei EXCEL besteht diese Gefahr NICHT. Die für die Berechnung erforderlichen Werte können durch den Anwender frei </t>
  </si>
  <si>
    <r>
      <t xml:space="preserve">geändert werden. </t>
    </r>
    <r>
      <rPr>
        <b/>
        <sz val="10"/>
        <rFont val="Arial"/>
        <family val="2"/>
      </rPr>
      <t>Zellen mit Formeln sind gegen unbeabsichtigte Änderungen geschützt</t>
    </r>
    <r>
      <rPr>
        <sz val="10"/>
        <rFont val="Arial"/>
        <family val="0"/>
      </rPr>
      <t xml:space="preserve">. Ein </t>
    </r>
    <r>
      <rPr>
        <b/>
        <sz val="10"/>
        <rFont val="Arial"/>
        <family val="2"/>
      </rPr>
      <t>Aufheben des Blattschutzes</t>
    </r>
    <r>
      <rPr>
        <sz val="10"/>
        <rFont val="Arial"/>
        <family val="0"/>
      </rPr>
      <t xml:space="preserve"> ist </t>
    </r>
  </si>
  <si>
    <r>
      <t xml:space="preserve">definitiv falsch. In der zur Abstimmung vorliegenden Änderung der Norm stehen für </t>
    </r>
    <r>
      <rPr>
        <b/>
        <sz val="10"/>
        <rFont val="Arial"/>
        <family val="2"/>
      </rPr>
      <t>A1A, J3E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J2B</t>
    </r>
    <r>
      <rPr>
        <sz val="10"/>
        <rFont val="Arial"/>
        <family val="0"/>
      </rPr>
      <t xml:space="preserve"> die Werte </t>
    </r>
    <r>
      <rPr>
        <b/>
        <sz val="10"/>
        <rFont val="Arial"/>
        <family val="2"/>
      </rPr>
      <t>0,5</t>
    </r>
    <r>
      <rPr>
        <sz val="10"/>
        <rFont val="Arial"/>
        <family val="0"/>
      </rPr>
      <t xml:space="preserve"> statt bisher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>.</t>
    </r>
  </si>
  <si>
    <t xml:space="preserve">Bandes automatisch berücksichtigt und in den Konfigurationsblättern unterhalb der Zeilen, die von der BNetzA gefordert sind, </t>
  </si>
  <si>
    <r>
      <t xml:space="preserve">August 2009) in </t>
    </r>
    <r>
      <rPr>
        <b/>
        <sz val="10"/>
        <rFont val="Arial"/>
        <family val="2"/>
      </rPr>
      <t>Zeile 7</t>
    </r>
    <r>
      <rPr>
        <sz val="10"/>
        <rFont val="Arial"/>
        <family val="0"/>
      </rPr>
      <t xml:space="preserve"> eingetragen. Die Werte für A1A, J3E und J2B entsprechen zwar den Angaben in der Norm; sie sind aber </t>
    </r>
  </si>
  <si>
    <r>
      <t xml:space="preserve">in der </t>
    </r>
    <r>
      <rPr>
        <b/>
        <sz val="10"/>
        <rFont val="Arial"/>
        <family val="2"/>
      </rPr>
      <t>rechten Tabelle</t>
    </r>
    <r>
      <rPr>
        <sz val="10"/>
        <rFont val="Arial"/>
        <family val="0"/>
      </rPr>
      <t xml:space="preserve"> des Blattes </t>
    </r>
    <r>
      <rPr>
        <b/>
        <sz val="10"/>
        <rFont val="Arial"/>
        <family val="2"/>
      </rPr>
      <t>Grenzwerte</t>
    </r>
    <r>
      <rPr>
        <sz val="10"/>
        <rFont val="Arial"/>
        <family val="0"/>
      </rPr>
      <t xml:space="preserve"> aus der rechten Spalte in die daneben liegende Spalte übertragen. </t>
    </r>
  </si>
  <si>
    <r>
      <t>Zeile 2</t>
    </r>
    <r>
      <rPr>
        <sz val="10"/>
        <rFont val="Arial"/>
        <family val="0"/>
      </rPr>
      <t xml:space="preserve">: Angabe der </t>
    </r>
    <r>
      <rPr>
        <b/>
        <sz val="10"/>
        <rFont val="Arial"/>
        <family val="2"/>
      </rPr>
      <t>Montagehöhe über Grund</t>
    </r>
    <r>
      <rPr>
        <sz val="10"/>
        <rFont val="Arial"/>
        <family val="0"/>
      </rPr>
      <t xml:space="preserve"> [in Meter] (Hat keinen Einfluss auf die Berechnungen!)</t>
    </r>
  </si>
  <si>
    <r>
      <t>Zeile 3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Hauptstrahlrichtung</t>
    </r>
    <r>
      <rPr>
        <sz val="10"/>
        <rFont val="Arial"/>
        <family val="0"/>
      </rPr>
      <t xml:space="preserve"> der Antenne. Bei Rundstrahlern und um 360° drehbaren Antennen kann man einen Bindestrich </t>
    </r>
    <r>
      <rPr>
        <sz val="10"/>
        <rFont val="Arial"/>
        <family val="2"/>
      </rPr>
      <t>( - )</t>
    </r>
  </si>
  <si>
    <r>
      <t>Zeile 5</t>
    </r>
    <r>
      <rPr>
        <sz val="10"/>
        <rFont val="Arial"/>
        <family val="0"/>
      </rPr>
      <t xml:space="preserve">: Eintrag der </t>
    </r>
    <r>
      <rPr>
        <b/>
        <sz val="10"/>
        <rFont val="Arial"/>
        <family val="2"/>
      </rPr>
      <t>Senderausgangsleistung</t>
    </r>
    <r>
      <rPr>
        <sz val="10"/>
        <rFont val="Arial"/>
        <family val="0"/>
      </rPr>
      <t xml:space="preserve">. Danach erscheint erstmalig ein von Null verschiedener Sicherheitsabstand in </t>
    </r>
    <r>
      <rPr>
        <b/>
        <sz val="10"/>
        <rFont val="Arial"/>
        <family val="2"/>
      </rPr>
      <t>Zeile 12</t>
    </r>
    <r>
      <rPr>
        <sz val="10"/>
        <rFont val="Arial"/>
        <family val="0"/>
      </rPr>
      <t xml:space="preserve">, </t>
    </r>
  </si>
  <si>
    <r>
      <t>Zeile 6</t>
    </r>
    <r>
      <rPr>
        <sz val="10"/>
        <rFont val="Arial"/>
        <family val="0"/>
      </rPr>
      <t xml:space="preserve">: Auswahl der </t>
    </r>
    <r>
      <rPr>
        <b/>
        <sz val="10"/>
        <rFont val="Arial"/>
        <family val="2"/>
      </rPr>
      <t>Betriebsart</t>
    </r>
    <r>
      <rPr>
        <sz val="10"/>
        <rFont val="Arial"/>
        <family val="0"/>
      </rPr>
      <t xml:space="preserve">. Damit wird auch automatisch der zugehörige </t>
    </r>
    <r>
      <rPr>
        <b/>
        <sz val="10"/>
        <rFont val="Arial"/>
        <family val="2"/>
      </rPr>
      <t>Faktor F</t>
    </r>
    <r>
      <rPr>
        <b/>
        <vertAlign val="subscript"/>
        <sz val="10"/>
        <rFont val="Arial"/>
        <family val="2"/>
      </rPr>
      <t>mod Pers.</t>
    </r>
    <r>
      <rPr>
        <sz val="10"/>
        <rFont val="Arial"/>
        <family val="0"/>
      </rPr>
      <t xml:space="preserve"> aus der DIN EN 50413 (Ausgabe </t>
    </r>
  </si>
  <si>
    <r>
      <t xml:space="preserve">Die </t>
    </r>
    <r>
      <rPr>
        <b/>
        <sz val="10"/>
        <rFont val="Arial"/>
        <family val="2"/>
      </rPr>
      <t>linke Tabelle des Blattes Grenzwerte</t>
    </r>
    <r>
      <rPr>
        <sz val="10"/>
        <rFont val="Arial"/>
        <family val="0"/>
      </rPr>
      <t xml:space="preserve"> enthält die aktuellen </t>
    </r>
    <r>
      <rPr>
        <b/>
        <sz val="10"/>
        <rFont val="Arial"/>
        <family val="2"/>
      </rPr>
      <t>Personenschutz-Grenzwerte</t>
    </r>
    <r>
      <rPr>
        <sz val="10"/>
        <rFont val="Arial"/>
        <family val="0"/>
      </rPr>
      <t xml:space="preserve">, die mit Auswahl des gewünschten </t>
    </r>
  </si>
  <si>
    <r>
      <t xml:space="preserve">Damit in </t>
    </r>
    <r>
      <rPr>
        <b/>
        <sz val="10"/>
        <rFont val="Arial"/>
        <family val="2"/>
      </rPr>
      <t>Zeile 9</t>
    </r>
    <r>
      <rPr>
        <sz val="10"/>
        <rFont val="Arial"/>
        <family val="2"/>
      </rPr>
      <t xml:space="preserve"> der Gesamtwert aus </t>
    </r>
    <r>
      <rPr>
        <b/>
        <sz val="10"/>
        <rFont val="Arial"/>
        <family val="2"/>
      </rPr>
      <t>Kabeldämpfungen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Zusatzdämpfung</t>
    </r>
    <r>
      <rPr>
        <sz val="10"/>
        <rFont val="Arial"/>
        <family val="2"/>
      </rPr>
      <t xml:space="preserve"> angezeigt wird, wechselt man vorübergehend</t>
    </r>
  </si>
  <si>
    <r>
      <t>Zeile 10</t>
    </r>
    <r>
      <rPr>
        <sz val="10"/>
        <rFont val="Arial"/>
        <family val="0"/>
      </rPr>
      <t xml:space="preserve">: Hier erscheint ein </t>
    </r>
    <r>
      <rPr>
        <b/>
        <sz val="10"/>
        <rFont val="Arial"/>
        <family val="2"/>
      </rPr>
      <t>Dämpfungswert aus dem Vertikaldiagramm</t>
    </r>
    <r>
      <rPr>
        <sz val="10"/>
        <rFont val="Arial"/>
        <family val="0"/>
      </rPr>
      <t xml:space="preserve">, sofern im Blatt </t>
    </r>
    <r>
      <rPr>
        <b/>
        <sz val="10"/>
        <rFont val="Arial"/>
        <family val="2"/>
      </rPr>
      <t>Antennen</t>
    </r>
    <r>
      <rPr>
        <sz val="10"/>
        <rFont val="Arial"/>
        <family val="0"/>
      </rPr>
      <t xml:space="preserve"> für die gewählte Antenne </t>
    </r>
  </si>
  <si>
    <r>
      <t>Zeile 11</t>
    </r>
    <r>
      <rPr>
        <sz val="10"/>
        <rFont val="Arial"/>
        <family val="2"/>
      </rPr>
      <t xml:space="preserve">: Es besteht die Möglichkeit, mit dem </t>
    </r>
    <r>
      <rPr>
        <b/>
        <sz val="10"/>
        <rFont val="Arial"/>
        <family val="2"/>
      </rPr>
      <t>Faktor F</t>
    </r>
    <r>
      <rPr>
        <b/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(siehe weiter unten) Abweichungen vom Dauersendebetrieb einzugeben.</t>
    </r>
  </si>
  <si>
    <r>
      <t>Die hier hinterlegten Personenschutzgrenzwerte und die Reduktionsfaktoren F</t>
    </r>
    <r>
      <rPr>
        <vertAlign val="subscript"/>
        <sz val="10"/>
        <rFont val="Arial"/>
        <family val="2"/>
      </rPr>
      <t>mod Pers.</t>
    </r>
    <r>
      <rPr>
        <sz val="10"/>
        <rFont val="Arial"/>
        <family val="0"/>
      </rPr>
      <t xml:space="preserve"> entsprechen den derzeit geltenden Normen.</t>
    </r>
  </si>
  <si>
    <r>
      <t xml:space="preserve">Die </t>
    </r>
    <r>
      <rPr>
        <b/>
        <sz val="10"/>
        <color indexed="10"/>
        <rFont val="Arial"/>
        <family val="2"/>
      </rPr>
      <t>eingetragenen Werte</t>
    </r>
    <r>
      <rPr>
        <sz val="10"/>
        <rFont val="Arial"/>
        <family val="2"/>
      </rPr>
      <t xml:space="preserve"> sind </t>
    </r>
    <r>
      <rPr>
        <b/>
        <sz val="10"/>
        <color indexed="10"/>
        <rFont val="Arial"/>
        <family val="2"/>
      </rPr>
      <t>NICHT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gegen Veränderung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geschützt</t>
    </r>
    <r>
      <rPr>
        <sz val="10"/>
        <color indexed="10"/>
        <rFont val="Arial"/>
        <family val="2"/>
      </rPr>
      <t xml:space="preserve">, </t>
    </r>
    <r>
      <rPr>
        <sz val="10"/>
        <rFont val="Arial"/>
        <family val="2"/>
      </rPr>
      <t xml:space="preserve">so dass sie vom Anwender einem geänderten Normungsstand </t>
    </r>
  </si>
  <si>
    <t>angepasst werden können. Sofern die Durchgänge im Sendebetrieb bei einzelnen Konfigurationen sicher kürzer als 6 Minuten sind,</t>
  </si>
  <si>
    <r>
      <t>kann dies im Faktor 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nach folgender Formel berücksichtigt werden:</t>
    </r>
  </si>
  <si>
    <t>keine Anwendung mehr finden, weil die Herzschrittmachernorm EN 45502-2-1 die Einhaltung der Personenschutzgrenzwerte vorschreibt.</t>
  </si>
  <si>
    <t>Bitte die Anleitung zur BEMFV genau beachten! Für die Richtigkeit der Berechnung zeichnet der Anwender verantwortlich!</t>
  </si>
  <si>
    <t xml:space="preserve">Körperhilfen sich keinesfalls innerhalb des standortbezogenen Sicherheitsabstandes aufhalten. Dieses Verbot gilt auch für alle anderen </t>
  </si>
  <si>
    <r>
      <t>Zeile 4</t>
    </r>
    <r>
      <rPr>
        <sz val="10"/>
        <rFont val="Arial"/>
        <family val="0"/>
      </rPr>
      <t xml:space="preserve">: Auswahl der </t>
    </r>
    <r>
      <rPr>
        <b/>
        <sz val="10"/>
        <rFont val="Arial"/>
        <family val="2"/>
      </rPr>
      <t>QRG</t>
    </r>
    <r>
      <rPr>
        <sz val="10"/>
        <rFont val="Arial"/>
        <family val="0"/>
      </rPr>
      <t xml:space="preserve">. Hierzu muss im </t>
    </r>
    <r>
      <rPr>
        <b/>
        <sz val="10"/>
        <rFont val="Arial"/>
        <family val="2"/>
      </rPr>
      <t>Blatt Antennen</t>
    </r>
    <r>
      <rPr>
        <sz val="10"/>
        <rFont val="Arial"/>
        <family val="0"/>
      </rPr>
      <t xml:space="preserve"> für die in Zeile 1 </t>
    </r>
    <r>
      <rPr>
        <b/>
        <sz val="10"/>
        <rFont val="Arial"/>
        <family val="2"/>
      </rPr>
      <t>ausgewählte Antenne</t>
    </r>
    <r>
      <rPr>
        <sz val="10"/>
        <rFont val="Arial"/>
        <family val="0"/>
      </rPr>
      <t xml:space="preserve"> ein </t>
    </r>
    <r>
      <rPr>
        <b/>
        <sz val="10"/>
        <rFont val="Arial"/>
        <family val="2"/>
      </rPr>
      <t>Gewinn</t>
    </r>
    <r>
      <rPr>
        <sz val="10"/>
        <rFont val="Arial"/>
        <family val="0"/>
      </rPr>
      <t xml:space="preserve"> eingetragen sein.</t>
    </r>
  </si>
  <si>
    <r>
      <t>aktivieren</t>
    </r>
    <r>
      <rPr>
        <sz val="10"/>
        <rFont val="Arial"/>
        <family val="0"/>
      </rPr>
      <t>. Berechnungsmöglichkeit: 1,8 MHz ... 5650 MHz unter</t>
    </r>
    <r>
      <rPr>
        <b/>
        <sz val="10"/>
        <rFont val="Arial"/>
        <family val="2"/>
      </rPr>
      <t xml:space="preserve"> FERNFELDBEDINGUNGEN</t>
    </r>
  </si>
  <si>
    <r>
      <t xml:space="preserve">zwar möglich, aber </t>
    </r>
    <r>
      <rPr>
        <b/>
        <sz val="10"/>
        <rFont val="Arial"/>
        <family val="2"/>
      </rPr>
      <t>nicht nötig</t>
    </r>
    <r>
      <rPr>
        <sz val="10"/>
        <rFont val="Arial"/>
        <family val="0"/>
      </rPr>
      <t xml:space="preserve">. Wer es </t>
    </r>
    <r>
      <rPr>
        <b/>
        <sz val="10"/>
        <rFont val="Arial"/>
        <family val="2"/>
      </rPr>
      <t>doch</t>
    </r>
    <r>
      <rPr>
        <sz val="10"/>
        <rFont val="Arial"/>
        <family val="0"/>
      </rPr>
      <t xml:space="preserve"> tut, sollte den Blattschutz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aber</t>
    </r>
    <r>
      <rPr>
        <b/>
        <sz val="10"/>
        <rFont val="Arial"/>
        <family val="2"/>
      </rPr>
      <t xml:space="preserve"> vor </t>
    </r>
    <r>
      <rPr>
        <sz val="10"/>
        <rFont val="Arial"/>
        <family val="2"/>
      </rPr>
      <t xml:space="preserve">jeder neuen </t>
    </r>
    <r>
      <rPr>
        <b/>
        <sz val="10"/>
        <rFont val="Arial"/>
        <family val="2"/>
      </rPr>
      <t>Dateneingabe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 xml:space="preserve">unbedingt </t>
    </r>
    <r>
      <rPr>
        <b/>
        <sz val="10"/>
        <rFont val="Arial"/>
        <family val="2"/>
      </rPr>
      <t xml:space="preserve">wieder </t>
    </r>
  </si>
  <si>
    <t xml:space="preserve">zu erhalten. Neben Herstellerangaben kann man auch auf Antennendaten des BNetzA-Programms WattWächter zurück greifen, </t>
  </si>
  <si>
    <t xml:space="preserve">des "Standortbezogenen Sicherheitsabstands" und des "kontrollierbaren Bereiches" zu </t>
  </si>
  <si>
    <t>X5000_2m</t>
  </si>
  <si>
    <t>X5000_70cm</t>
  </si>
  <si>
    <t>X5000_23cm</t>
  </si>
  <si>
    <t>X510_2m</t>
  </si>
  <si>
    <t>X510_70cm</t>
  </si>
  <si>
    <t>Personengruppen, es sein denn der Aufenthalt ist während des Betriebes aus betriebstechnischen Gründen erforderlich.</t>
  </si>
  <si>
    <r>
      <t>Zeile 1</t>
    </r>
    <r>
      <rPr>
        <sz val="10"/>
        <rFont val="Arial"/>
        <family val="2"/>
      </rPr>
      <t xml:space="preserve">: Auswahl der </t>
    </r>
    <r>
      <rPr>
        <b/>
        <sz val="10"/>
        <rFont val="Arial"/>
        <family val="2"/>
      </rPr>
      <t>Antenne</t>
    </r>
    <r>
      <rPr>
        <sz val="10"/>
        <rFont val="Arial"/>
        <family val="2"/>
      </rPr>
      <t xml:space="preserve">. Die Auswahl der Antenne oder Angabe der QRG (in Zeile 4) ist Voraussetzung für die Freigabe der </t>
    </r>
  </si>
  <si>
    <t xml:space="preserve">Eintragungen in den übrigen Feldern der Spalte. Berechnete Daten erscheinen erst, wenn alle dazu nötigen Daten vorhanden sind. </t>
  </si>
  <si>
    <r>
      <t xml:space="preserve">Der Hinweis </t>
    </r>
    <r>
      <rPr>
        <b/>
        <sz val="10"/>
        <rFont val="Arial"/>
        <family val="2"/>
      </rPr>
      <t>"Keine Daten"</t>
    </r>
    <r>
      <rPr>
        <sz val="10"/>
        <rFont val="Arial"/>
        <family val="2"/>
      </rPr>
      <t xml:space="preserve"> beim Antennengewinn (</t>
    </r>
    <r>
      <rPr>
        <b/>
        <sz val="10"/>
        <rFont val="Arial"/>
        <family val="2"/>
      </rPr>
      <t>Zeile 8</t>
    </r>
    <r>
      <rPr>
        <sz val="10"/>
        <rFont val="Arial"/>
        <family val="2"/>
      </rPr>
      <t>) oder der Vertikaldämpfung (</t>
    </r>
    <r>
      <rPr>
        <b/>
        <sz val="10"/>
        <rFont val="Arial"/>
        <family val="2"/>
      </rPr>
      <t>Zeile 10</t>
    </r>
    <r>
      <rPr>
        <sz val="10"/>
        <rFont val="Arial"/>
        <family val="2"/>
      </rPr>
      <t xml:space="preserve">) weist darauf hin, dass die QRG </t>
    </r>
  </si>
  <si>
    <t xml:space="preserve">noch fehlt, keine oder die falsche Antenne gewählt wurde (keine Daten für das gewählte Band!) oder bei Angabe eines Vertikalwinkels </t>
  </si>
  <si>
    <t xml:space="preserve">die zugehörigen Dämpfungswerte fehlen. Solange noch nicht alle notwendigen Daten eingegeben sind, kann beim Sicherheitsabstand </t>
  </si>
  <si>
    <r>
      <t>(</t>
    </r>
    <r>
      <rPr>
        <b/>
        <sz val="10"/>
        <rFont val="Arial"/>
        <family val="2"/>
      </rPr>
      <t>Zeile 12</t>
    </r>
    <r>
      <rPr>
        <sz val="10"/>
        <rFont val="Arial"/>
        <family val="2"/>
      </rPr>
      <t xml:space="preserve">) und bei der EIRP die Meldung #WERT! auftauchen. Die Meldung verschwindet aber später automatisch. In der Regel </t>
    </r>
  </si>
  <si>
    <t xml:space="preserve">bleiben Ergebniszellen jedoch so lange leer, bis alle notwendigen Daten vorhanden sind. </t>
  </si>
  <si>
    <t xml:space="preserve">der linken Tabelle des Blattes Grenzwerte entnehmen. </t>
  </si>
  <si>
    <t>zur Information angezeigt werden. Falls man für Nahfeldbetrachtungen die magnetischen Grenzwerte benötigt, kann man sie aus</t>
  </si>
  <si>
    <r>
      <t xml:space="preserve">ein Vertikaldiagramm definiert ist </t>
    </r>
    <r>
      <rPr>
        <b/>
        <sz val="10"/>
        <rFont val="Arial"/>
        <family val="2"/>
      </rPr>
      <t>und</t>
    </r>
    <r>
      <rPr>
        <sz val="10"/>
        <rFont val="Arial"/>
        <family val="0"/>
      </rPr>
      <t xml:space="preserve"> in der gelb unterlegten Zeile am unteren Rand des Blattes ein von Null verschiedener </t>
    </r>
  </si>
  <si>
    <t>3-Ele- ZX-Yagi</t>
  </si>
  <si>
    <t>4-Ele- ZX-Yagi</t>
  </si>
  <si>
    <t>5-Ele- ZX-Yagi</t>
  </si>
  <si>
    <t>6-Ele- ZX-Yagi</t>
  </si>
  <si>
    <t>4x 9-Ele-Yagi DK7ZB</t>
  </si>
  <si>
    <t>2x 7-Ele-Yagi DK7ZB</t>
  </si>
  <si>
    <t>7-Ele- ZX-Yagi</t>
  </si>
  <si>
    <t>M²-9-Ele_2m</t>
  </si>
  <si>
    <t>M²-18-Ele_70cm</t>
  </si>
  <si>
    <t>2-Ele-Yagi DK7ZB</t>
  </si>
  <si>
    <t>8-Ele-LPD</t>
  </si>
  <si>
    <t>40-Ele-Yagi</t>
  </si>
  <si>
    <t>Dipol 2x20m</t>
  </si>
  <si>
    <t>Aircell-5</t>
  </si>
  <si>
    <t>H-155</t>
  </si>
  <si>
    <t>H-2007</t>
  </si>
  <si>
    <t>Ecoflex-10</t>
  </si>
  <si>
    <t>Aircell- 7</t>
  </si>
  <si>
    <t>RG213/U</t>
  </si>
  <si>
    <t>RG58/U</t>
  </si>
  <si>
    <t>DF0EMV</t>
  </si>
  <si>
    <t>Änderungen:</t>
  </si>
  <si>
    <t>Version 6.0</t>
  </si>
  <si>
    <t>Neuausgabe</t>
  </si>
  <si>
    <t>Grenzwerte an neue 26.BImSchV angepasst, Kabeldaten überarbeitet</t>
  </si>
  <si>
    <t>________________________________________________________________________________________________________________</t>
  </si>
  <si>
    <t>Excel-Arbeitsblatt BEMFV.xls - Version 6a vom 10.04.2014</t>
  </si>
  <si>
    <t>Version 6a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</si>
</sst>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/\ yyyy"/>
    <numFmt numFmtId="173" formatCode="00000"/>
    <numFmt numFmtId="174" formatCode="&quot;&quot;;&quot;&quot;;&quot;&quot;;&quot;&quot;"/>
    <numFmt numFmtId="175" formatCode="0.0"/>
    <numFmt numFmtId="176" formatCode="000.000"/>
    <numFmt numFmtId="177" formatCode="0.000"/>
    <numFmt numFmtId="178" formatCode="00"/>
    <numFmt numFmtId="179" formatCode=";;;"/>
    <numFmt numFmtId="180" formatCode="d/\ mmmm\ yyyy"/>
    <numFmt numFmtId="181" formatCode="d/\ mm/\ yyyy"/>
    <numFmt numFmtId="182" formatCode="\D\-00000"/>
    <numFmt numFmtId="183" formatCode="0?????"/>
    <numFmt numFmtId="184" formatCode="?"/>
    <numFmt numFmtId="185" formatCode="[$-407]dddd\,\ d\.\ mmmm\ yyyy"/>
    <numFmt numFmtId="186" formatCode="d/m/yyyy"/>
  </numFmts>
  <fonts count="2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Wingdings"/>
      <family val="0"/>
    </font>
    <font>
      <sz val="10"/>
      <name val="Symbol"/>
      <family val="1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bscript"/>
      <sz val="8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b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15" fillId="0" borderId="0" xfId="0" applyNumberFormat="1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 horizontal="left"/>
      <protection hidden="1"/>
    </xf>
    <xf numFmtId="49" fontId="0" fillId="0" borderId="1" xfId="0" applyNumberForma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49" fontId="5" fillId="0" borderId="2" xfId="0" applyNumberFormat="1" applyFont="1" applyBorder="1" applyAlignment="1" applyProtection="1">
      <alignment/>
      <protection hidden="1"/>
    </xf>
    <xf numFmtId="49" fontId="5" fillId="0" borderId="0" xfId="0" applyNumberFormat="1" applyFont="1" applyAlignment="1" applyProtection="1">
      <alignment/>
      <protection hidden="1"/>
    </xf>
    <xf numFmtId="49" fontId="5" fillId="0" borderId="0" xfId="0" applyNumberFormat="1" applyFont="1" applyAlignment="1">
      <alignment/>
    </xf>
    <xf numFmtId="49" fontId="18" fillId="0" borderId="0" xfId="0" applyNumberFormat="1" applyFont="1" applyAlignment="1" applyProtection="1">
      <alignment/>
      <protection hidden="1"/>
    </xf>
    <xf numFmtId="173" fontId="9" fillId="0" borderId="0" xfId="0" applyNumberFormat="1" applyFont="1" applyBorder="1" applyAlignment="1" applyProtection="1">
      <alignment horizontal="center"/>
      <protection hidden="1"/>
    </xf>
    <xf numFmtId="49" fontId="9" fillId="0" borderId="0" xfId="0" applyNumberFormat="1" applyFont="1" applyBorder="1" applyAlignment="1" applyProtection="1">
      <alignment/>
      <protection hidden="1"/>
    </xf>
    <xf numFmtId="49" fontId="9" fillId="0" borderId="1" xfId="0" applyNumberFormat="1" applyFont="1" applyBorder="1" applyAlignment="1" applyProtection="1">
      <alignment/>
      <protection hidden="1"/>
    </xf>
    <xf numFmtId="14" fontId="9" fillId="0" borderId="1" xfId="0" applyNumberFormat="1" applyFont="1" applyBorder="1" applyAlignment="1" applyProtection="1">
      <alignment/>
      <protection hidden="1"/>
    </xf>
    <xf numFmtId="49" fontId="5" fillId="0" borderId="2" xfId="0" applyNumberFormat="1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 locked="0"/>
    </xf>
    <xf numFmtId="49" fontId="9" fillId="0" borderId="3" xfId="0" applyNumberFormat="1" applyFont="1" applyBorder="1" applyAlignment="1" applyProtection="1">
      <alignment horizontal="center"/>
      <protection hidden="1" locked="0"/>
    </xf>
    <xf numFmtId="2" fontId="9" fillId="0" borderId="3" xfId="0" applyNumberFormat="1" applyFont="1" applyBorder="1" applyAlignment="1" applyProtection="1">
      <alignment horizontal="center"/>
      <protection hidden="1"/>
    </xf>
    <xf numFmtId="174" fontId="0" fillId="0" borderId="0" xfId="0" applyNumberFormat="1" applyAlignment="1">
      <alignment horizontal="right"/>
    </xf>
    <xf numFmtId="2" fontId="20" fillId="0" borderId="3" xfId="0" applyNumberFormat="1" applyFont="1" applyBorder="1" applyAlignment="1" applyProtection="1">
      <alignment horizontal="center"/>
      <protection hidden="1"/>
    </xf>
    <xf numFmtId="174" fontId="0" fillId="0" borderId="0" xfId="0" applyNumberFormat="1" applyAlignment="1">
      <alignment/>
    </xf>
    <xf numFmtId="0" fontId="0" fillId="2" borderId="3" xfId="0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 locked="0"/>
    </xf>
    <xf numFmtId="0" fontId="0" fillId="0" borderId="0" xfId="0" applyFill="1" applyBorder="1" applyAlignment="1">
      <alignment/>
    </xf>
    <xf numFmtId="2" fontId="0" fillId="0" borderId="3" xfId="0" applyNumberFormat="1" applyBorder="1" applyAlignment="1" applyProtection="1">
      <alignment vertical="center"/>
      <protection hidden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20">
      <alignment/>
      <protection/>
    </xf>
    <xf numFmtId="0" fontId="0" fillId="0" borderId="0" xfId="20" applyProtection="1">
      <alignment/>
      <protection/>
    </xf>
    <xf numFmtId="0" fontId="1" fillId="0" borderId="0" xfId="20" applyFont="1" applyAlignment="1" applyProtection="1">
      <alignment horizontal="center"/>
      <protection/>
    </xf>
    <xf numFmtId="0" fontId="0" fillId="0" borderId="0" xfId="20" applyProtection="1">
      <alignment/>
      <protection locked="0"/>
    </xf>
    <xf numFmtId="0" fontId="5" fillId="0" borderId="0" xfId="20" applyFont="1">
      <alignment/>
      <protection/>
    </xf>
    <xf numFmtId="0" fontId="10" fillId="0" borderId="0" xfId="20" applyFont="1" applyAlignment="1" applyProtection="1">
      <alignment/>
      <protection/>
    </xf>
    <xf numFmtId="0" fontId="11" fillId="0" borderId="0" xfId="20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12" fillId="0" borderId="0" xfId="20" applyFont="1" applyProtection="1">
      <alignment/>
      <protection/>
    </xf>
    <xf numFmtId="0" fontId="10" fillId="0" borderId="0" xfId="20" applyFont="1" applyProtection="1">
      <alignment/>
      <protection/>
    </xf>
    <xf numFmtId="0" fontId="0" fillId="0" borderId="0" xfId="20" applyAlignment="1" applyProtection="1">
      <alignment/>
      <protection/>
    </xf>
    <xf numFmtId="0" fontId="13" fillId="0" borderId="0" xfId="20" applyFont="1" applyProtection="1">
      <alignment/>
      <protection/>
    </xf>
    <xf numFmtId="0" fontId="10" fillId="0" borderId="0" xfId="20" applyFont="1" applyFill="1" applyAlignment="1" applyProtection="1">
      <alignment/>
      <protection/>
    </xf>
    <xf numFmtId="0" fontId="0" fillId="0" borderId="0" xfId="20" applyFill="1" applyAlignment="1" applyProtection="1">
      <alignment/>
      <protection/>
    </xf>
    <xf numFmtId="0" fontId="0" fillId="0" borderId="0" xfId="20" applyFill="1" applyProtection="1">
      <alignment/>
      <protection/>
    </xf>
    <xf numFmtId="0" fontId="10" fillId="3" borderId="0" xfId="20" applyFont="1" applyFill="1" applyAlignment="1" applyProtection="1">
      <alignment/>
      <protection/>
    </xf>
    <xf numFmtId="0" fontId="0" fillId="3" borderId="0" xfId="20" applyFill="1" applyAlignment="1" applyProtection="1">
      <alignment/>
      <protection/>
    </xf>
    <xf numFmtId="0" fontId="0" fillId="3" borderId="0" xfId="20" applyFill="1" applyProtection="1">
      <alignment/>
      <protection/>
    </xf>
    <xf numFmtId="0" fontId="5" fillId="3" borderId="0" xfId="20" applyFont="1" applyFill="1" applyAlignment="1" applyProtection="1">
      <alignment/>
      <protection/>
    </xf>
    <xf numFmtId="0" fontId="14" fillId="3" borderId="0" xfId="20" applyFont="1" applyFill="1" applyAlignment="1" applyProtection="1">
      <alignment/>
      <protection/>
    </xf>
    <xf numFmtId="0" fontId="14" fillId="0" borderId="0" xfId="20" applyFont="1">
      <alignment/>
      <protection/>
    </xf>
    <xf numFmtId="0" fontId="5" fillId="3" borderId="0" xfId="20" applyFont="1" applyFill="1" applyProtection="1">
      <alignment/>
      <protection/>
    </xf>
    <xf numFmtId="0" fontId="0" fillId="0" borderId="5" xfId="20" applyBorder="1" applyProtection="1">
      <alignment/>
      <protection/>
    </xf>
    <xf numFmtId="0" fontId="0" fillId="0" borderId="6" xfId="20" applyBorder="1" applyProtection="1">
      <alignment/>
      <protection/>
    </xf>
    <xf numFmtId="0" fontId="0" fillId="0" borderId="7" xfId="20" applyBorder="1" applyProtection="1">
      <alignment/>
      <protection/>
    </xf>
    <xf numFmtId="0" fontId="0" fillId="0" borderId="8" xfId="20" applyBorder="1" applyProtection="1">
      <alignment/>
      <protection/>
    </xf>
    <xf numFmtId="0" fontId="0" fillId="0" borderId="9" xfId="20" applyBorder="1" applyProtection="1">
      <alignment/>
      <protection/>
    </xf>
    <xf numFmtId="0" fontId="0" fillId="0" borderId="10" xfId="20" applyBorder="1" applyProtection="1">
      <alignment/>
      <protection/>
    </xf>
    <xf numFmtId="0" fontId="15" fillId="0" borderId="0" xfId="20" applyFont="1" applyAlignment="1" applyProtection="1">
      <alignment/>
      <protection/>
    </xf>
    <xf numFmtId="0" fontId="1" fillId="0" borderId="0" xfId="20" applyFont="1" applyAlignment="1" applyProtection="1">
      <alignment/>
      <protection/>
    </xf>
    <xf numFmtId="0" fontId="16" fillId="0" borderId="0" xfId="20" applyFont="1" applyProtection="1">
      <alignment/>
      <protection/>
    </xf>
    <xf numFmtId="0" fontId="10" fillId="0" borderId="0" xfId="20" applyFont="1" applyAlignment="1" applyProtection="1">
      <alignment horizontal="left"/>
      <protection/>
    </xf>
    <xf numFmtId="0" fontId="10" fillId="0" borderId="0" xfId="20" applyFont="1" applyProtection="1">
      <alignment/>
      <protection/>
    </xf>
    <xf numFmtId="0" fontId="1" fillId="0" borderId="0" xfId="20" applyFont="1" applyProtection="1">
      <alignment/>
      <protection/>
    </xf>
    <xf numFmtId="0" fontId="0" fillId="0" borderId="11" xfId="20" applyBorder="1" applyAlignment="1" applyProtection="1">
      <alignment horizontal="center"/>
      <protection hidden="1" locked="0"/>
    </xf>
    <xf numFmtId="0" fontId="10" fillId="0" borderId="0" xfId="20" applyFont="1" applyAlignment="1" applyProtection="1">
      <alignment/>
      <protection/>
    </xf>
    <xf numFmtId="0" fontId="0" fillId="0" borderId="0" xfId="20" applyAlignment="1">
      <alignment/>
      <protection/>
    </xf>
    <xf numFmtId="0" fontId="10" fillId="0" borderId="0" xfId="20" applyFont="1" applyBorder="1" applyProtection="1">
      <alignment/>
      <protection locked="0"/>
    </xf>
    <xf numFmtId="0" fontId="10" fillId="0" borderId="0" xfId="20" applyFont="1" applyAlignment="1">
      <alignment shrinkToFit="1"/>
      <protection/>
    </xf>
    <xf numFmtId="2" fontId="10" fillId="0" borderId="0" xfId="20" applyNumberFormat="1" applyFont="1" applyProtection="1">
      <alignment/>
      <protection hidden="1"/>
    </xf>
    <xf numFmtId="0" fontId="10" fillId="0" borderId="0" xfId="20" applyFont="1">
      <alignment/>
      <protection/>
    </xf>
    <xf numFmtId="175" fontId="10" fillId="0" borderId="0" xfId="20" applyNumberFormat="1" applyFont="1" applyBorder="1" applyAlignment="1" applyProtection="1">
      <alignment shrinkToFit="1"/>
      <protection hidden="1"/>
    </xf>
    <xf numFmtId="0" fontId="17" fillId="0" borderId="0" xfId="20" applyFont="1" applyBorder="1" applyAlignment="1" applyProtection="1">
      <alignment horizontal="center"/>
      <protection hidden="1"/>
    </xf>
    <xf numFmtId="0" fontId="0" fillId="0" borderId="0" xfId="20" applyBorder="1" applyAlignment="1" applyProtection="1">
      <alignment horizontal="center"/>
      <protection hidden="1"/>
    </xf>
    <xf numFmtId="0" fontId="0" fillId="0" borderId="0" xfId="20" applyBorder="1" applyAlignment="1" applyProtection="1">
      <alignment horizontal="center" vertical="center"/>
      <protection hidden="1"/>
    </xf>
    <xf numFmtId="0" fontId="0" fillId="0" borderId="0" xfId="20" applyBorder="1" applyProtection="1">
      <alignment/>
      <protection hidden="1"/>
    </xf>
    <xf numFmtId="175" fontId="0" fillId="0" borderId="0" xfId="20" applyNumberFormat="1" applyBorder="1" applyProtection="1">
      <alignment/>
      <protection hidden="1"/>
    </xf>
    <xf numFmtId="179" fontId="0" fillId="0" borderId="0" xfId="20" applyNumberFormat="1" applyProtection="1">
      <alignment/>
      <protection hidden="1"/>
    </xf>
    <xf numFmtId="0" fontId="0" fillId="0" borderId="0" xfId="20" applyBorder="1" applyAlignment="1" applyProtection="1">
      <alignment/>
      <protection hidden="1"/>
    </xf>
    <xf numFmtId="0" fontId="0" fillId="0" borderId="0" xfId="20" applyBorder="1" applyAlignment="1" applyProtection="1">
      <alignment horizontal="right"/>
      <protection hidden="1"/>
    </xf>
    <xf numFmtId="0" fontId="10" fillId="0" borderId="0" xfId="20" applyFont="1" applyBorder="1" applyAlignment="1" applyProtection="1">
      <alignment horizontal="center"/>
      <protection hidden="1"/>
    </xf>
    <xf numFmtId="0" fontId="10" fillId="0" borderId="0" xfId="20" applyFont="1" applyBorder="1" applyAlignment="1" applyProtection="1">
      <alignment horizontal="center"/>
      <protection hidden="1"/>
    </xf>
    <xf numFmtId="0" fontId="0" fillId="0" borderId="0" xfId="20" applyBorder="1" applyAlignment="1" applyProtection="1">
      <alignment horizontal="left" vertical="center"/>
      <protection hidden="1"/>
    </xf>
    <xf numFmtId="0" fontId="0" fillId="0" borderId="0" xfId="20" applyBorder="1">
      <alignment/>
      <protection/>
    </xf>
    <xf numFmtId="0" fontId="0" fillId="0" borderId="3" xfId="0" applyBorder="1" applyAlignment="1">
      <alignment horizontal="center" vertical="center"/>
    </xf>
    <xf numFmtId="49" fontId="0" fillId="0" borderId="0" xfId="0" applyNumberFormat="1" applyFont="1" applyAlignment="1" applyProtection="1">
      <alignment/>
      <protection hidden="1"/>
    </xf>
    <xf numFmtId="49" fontId="5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 locked="0"/>
    </xf>
    <xf numFmtId="0" fontId="9" fillId="0" borderId="0" xfId="0" applyNumberFormat="1" applyFont="1" applyBorder="1" applyAlignment="1" applyProtection="1">
      <alignment horizontal="center"/>
      <protection hidden="1" locked="0"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1" fontId="9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175" fontId="9" fillId="0" borderId="0" xfId="0" applyNumberFormat="1" applyFont="1" applyBorder="1" applyAlignment="1" applyProtection="1">
      <alignment horizontal="center"/>
      <protection hidden="1" locked="0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0" fillId="0" borderId="7" xfId="0" applyFill="1" applyBorder="1" applyAlignment="1">
      <alignment horizontal="left"/>
    </xf>
    <xf numFmtId="0" fontId="0" fillId="0" borderId="7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10" fillId="0" borderId="11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20" applyFont="1">
      <alignment/>
      <protection/>
    </xf>
    <xf numFmtId="14" fontId="1" fillId="0" borderId="0" xfId="20" applyNumberFormat="1" applyFont="1" applyAlignment="1">
      <alignment horizontal="left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49" fontId="0" fillId="0" borderId="0" xfId="20" applyNumberFormat="1">
      <alignment/>
      <protection/>
    </xf>
    <xf numFmtId="0" fontId="0" fillId="0" borderId="0" xfId="20" applyAlignment="1">
      <alignment horizontal="left"/>
      <protection/>
    </xf>
    <xf numFmtId="0" fontId="9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0" fontId="2" fillId="0" borderId="0" xfId="20" applyFont="1" applyAlignment="1">
      <alignment/>
      <protection/>
    </xf>
    <xf numFmtId="0" fontId="2" fillId="0" borderId="0" xfId="20" applyFont="1" applyAlignment="1">
      <alignment horizontal="left"/>
      <protection/>
    </xf>
    <xf numFmtId="0" fontId="0" fillId="0" borderId="0" xfId="20" applyFont="1">
      <alignment/>
      <protection/>
    </xf>
    <xf numFmtId="0" fontId="10" fillId="0" borderId="11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top"/>
      <protection hidden="1" locked="0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2" fontId="0" fillId="0" borderId="21" xfId="0" applyNumberFormat="1" applyBorder="1" applyAlignment="1">
      <alignment/>
    </xf>
    <xf numFmtId="0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2" fontId="0" fillId="0" borderId="24" xfId="0" applyNumberFormat="1" applyBorder="1" applyAlignment="1">
      <alignment/>
    </xf>
    <xf numFmtId="0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5" fillId="0" borderId="2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2" fontId="0" fillId="0" borderId="31" xfId="0" applyNumberFormat="1" applyBorder="1" applyAlignment="1" applyProtection="1">
      <alignment vertical="center"/>
      <protection hidden="1"/>
    </xf>
    <xf numFmtId="2" fontId="0" fillId="0" borderId="32" xfId="0" applyNumberFormat="1" applyBorder="1" applyAlignment="1" applyProtection="1">
      <alignment vertical="center"/>
      <protection hidden="1"/>
    </xf>
    <xf numFmtId="2" fontId="0" fillId="0" borderId="33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 locked="0"/>
    </xf>
    <xf numFmtId="0" fontId="18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0" fillId="2" borderId="34" xfId="0" applyFill="1" applyBorder="1" applyAlignment="1" applyProtection="1">
      <alignment horizontal="center"/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2" borderId="35" xfId="0" applyFont="1" applyFill="1" applyBorder="1" applyAlignment="1" applyProtection="1">
      <alignment/>
      <protection hidden="1"/>
    </xf>
    <xf numFmtId="0" fontId="0" fillId="2" borderId="36" xfId="0" applyFont="1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 locked="0"/>
    </xf>
    <xf numFmtId="0" fontId="0" fillId="0" borderId="38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4" borderId="40" xfId="0" applyFill="1" applyBorder="1" applyAlignment="1" applyProtection="1">
      <alignment/>
      <protection hidden="1" locked="0"/>
    </xf>
    <xf numFmtId="0" fontId="0" fillId="4" borderId="41" xfId="0" applyFill="1" applyBorder="1" applyAlignment="1" applyProtection="1">
      <alignment/>
      <protection hidden="1" locked="0"/>
    </xf>
    <xf numFmtId="2" fontId="0" fillId="0" borderId="0" xfId="0" applyNumberFormat="1" applyBorder="1" applyAlignment="1" applyProtection="1">
      <alignment/>
      <protection hidden="1"/>
    </xf>
    <xf numFmtId="2" fontId="0" fillId="0" borderId="42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 locked="0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0" fillId="0" borderId="50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2" xfId="0" applyBorder="1" applyAlignment="1" applyProtection="1">
      <alignment horizontal="center"/>
      <protection hidden="1"/>
    </xf>
    <xf numFmtId="0" fontId="0" fillId="4" borderId="53" xfId="0" applyFill="1" applyBorder="1" applyAlignment="1" applyProtection="1">
      <alignment/>
      <protection hidden="1" locked="0"/>
    </xf>
    <xf numFmtId="0" fontId="0" fillId="4" borderId="54" xfId="0" applyFill="1" applyBorder="1" applyAlignment="1" applyProtection="1">
      <alignment/>
      <protection hidden="1" locked="0"/>
    </xf>
    <xf numFmtId="0" fontId="0" fillId="4" borderId="55" xfId="0" applyFill="1" applyBorder="1" applyAlignment="1" applyProtection="1">
      <alignment/>
      <protection hidden="1" locked="0"/>
    </xf>
    <xf numFmtId="2" fontId="0" fillId="0" borderId="9" xfId="0" applyNumberFormat="1" applyBorder="1" applyAlignment="1" applyProtection="1">
      <alignment/>
      <protection hidden="1"/>
    </xf>
    <xf numFmtId="2" fontId="0" fillId="0" borderId="29" xfId="0" applyNumberForma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0" fontId="0" fillId="4" borderId="56" xfId="0" applyFill="1" applyBorder="1" applyAlignment="1" applyProtection="1">
      <alignment/>
      <protection hidden="1" locked="0"/>
    </xf>
    <xf numFmtId="0" fontId="0" fillId="4" borderId="57" xfId="0" applyFill="1" applyBorder="1" applyAlignment="1" applyProtection="1">
      <alignment/>
      <protection hidden="1" locked="0"/>
    </xf>
    <xf numFmtId="0" fontId="0" fillId="0" borderId="4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43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4" borderId="58" xfId="0" applyFill="1" applyBorder="1" applyAlignment="1" applyProtection="1">
      <alignment/>
      <protection hidden="1" locked="0"/>
    </xf>
    <xf numFmtId="2" fontId="0" fillId="0" borderId="59" xfId="0" applyNumberFormat="1" applyBorder="1" applyAlignment="1" applyProtection="1">
      <alignment/>
      <protection hidden="1"/>
    </xf>
    <xf numFmtId="2" fontId="0" fillId="0" borderId="60" xfId="0" applyNumberFormat="1" applyBorder="1" applyAlignment="1" applyProtection="1">
      <alignment/>
      <protection hidden="1"/>
    </xf>
    <xf numFmtId="2" fontId="9" fillId="0" borderId="3" xfId="0" applyNumberFormat="1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5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/>
      <protection hidden="1"/>
    </xf>
    <xf numFmtId="2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Alignment="1">
      <alignment horizontal="center" vertical="center"/>
    </xf>
    <xf numFmtId="0" fontId="5" fillId="0" borderId="62" xfId="0" applyFont="1" applyBorder="1" applyAlignment="1">
      <alignment/>
    </xf>
    <xf numFmtId="0" fontId="9" fillId="0" borderId="4" xfId="0" applyFont="1" applyBorder="1" applyAlignment="1" applyProtection="1">
      <alignment horizontal="center"/>
      <protection hidden="1" locked="0"/>
    </xf>
    <xf numFmtId="0" fontId="0" fillId="0" borderId="11" xfId="20" applyFont="1" applyBorder="1" applyAlignment="1" applyProtection="1">
      <alignment horizontal="center"/>
      <protection locked="0"/>
    </xf>
    <xf numFmtId="0" fontId="0" fillId="0" borderId="0" xfId="20" applyBorder="1" applyProtection="1">
      <alignment/>
      <protection/>
    </xf>
    <xf numFmtId="0" fontId="1" fillId="0" borderId="0" xfId="20" applyFont="1" applyAlignment="1" applyProtection="1">
      <alignment horizontal="center"/>
      <protection hidden="1"/>
    </xf>
    <xf numFmtId="0" fontId="0" fillId="0" borderId="11" xfId="20" applyFont="1" applyBorder="1" applyAlignment="1" applyProtection="1">
      <alignment horizontal="center"/>
      <protection hidden="1" locked="0"/>
    </xf>
    <xf numFmtId="0" fontId="10" fillId="0" borderId="0" xfId="20" applyFont="1" applyBorder="1" applyProtection="1">
      <alignment/>
      <protection/>
    </xf>
    <xf numFmtId="0" fontId="0" fillId="0" borderId="0" xfId="20" applyBorder="1" applyAlignment="1" applyProtection="1">
      <alignment horizontal="center" vertical="center"/>
      <protection/>
    </xf>
    <xf numFmtId="0" fontId="0" fillId="0" borderId="0" xfId="20" applyBorder="1" applyAlignment="1" applyProtection="1">
      <alignment horizontal="center" vertical="center" wrapText="1"/>
      <protection/>
    </xf>
    <xf numFmtId="0" fontId="0" fillId="0" borderId="0" xfId="20" applyBorder="1" applyAlignment="1" applyProtection="1">
      <alignment horizontal="left" vertical="center" wrapText="1"/>
      <protection/>
    </xf>
    <xf numFmtId="0" fontId="0" fillId="0" borderId="0" xfId="20" applyBorder="1" applyAlignment="1" applyProtection="1">
      <alignment/>
      <protection/>
    </xf>
    <xf numFmtId="0" fontId="10" fillId="0" borderId="0" xfId="20" applyFont="1" applyBorder="1" applyAlignment="1" applyProtection="1">
      <alignment horizontal="left" vertical="center"/>
      <protection/>
    </xf>
    <xf numFmtId="0" fontId="9" fillId="0" borderId="0" xfId="20" applyFont="1" applyBorder="1" applyAlignment="1" applyProtection="1">
      <alignment horizontal="center" vertical="center"/>
      <protection/>
    </xf>
    <xf numFmtId="0" fontId="9" fillId="0" borderId="0" xfId="20" applyFont="1" applyBorder="1" applyAlignment="1" applyProtection="1">
      <alignment horizontal="center" vertical="center"/>
      <protection hidden="1"/>
    </xf>
    <xf numFmtId="0" fontId="10" fillId="0" borderId="0" xfId="20" applyFont="1" applyBorder="1" applyAlignment="1" applyProtection="1">
      <alignment/>
      <protection/>
    </xf>
    <xf numFmtId="0" fontId="9" fillId="0" borderId="0" xfId="20" applyFont="1" applyBorder="1" applyAlignment="1" applyProtection="1">
      <alignment horizontal="left" vertical="center"/>
      <protection hidden="1"/>
    </xf>
    <xf numFmtId="0" fontId="5" fillId="0" borderId="0" xfId="20" applyFont="1" applyAlignment="1" applyProtection="1">
      <alignment/>
      <protection/>
    </xf>
    <xf numFmtId="0" fontId="9" fillId="0" borderId="3" xfId="0" applyFont="1" applyBorder="1" applyAlignment="1" applyProtection="1">
      <alignment horizontal="center"/>
      <protection hidden="1"/>
    </xf>
    <xf numFmtId="1" fontId="9" fillId="0" borderId="3" xfId="0" applyNumberFormat="1" applyFont="1" applyBorder="1" applyAlignment="1" applyProtection="1">
      <alignment horizontal="center"/>
      <protection hidden="1" locked="0"/>
    </xf>
    <xf numFmtId="0" fontId="5" fillId="0" borderId="6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0" fillId="0" borderId="11" xfId="0" applyNumberFormat="1" applyFont="1" applyBorder="1" applyAlignment="1" applyProtection="1">
      <alignment horizontal="center"/>
      <protection/>
    </xf>
    <xf numFmtId="175" fontId="0" fillId="0" borderId="4" xfId="0" applyNumberFormat="1" applyBorder="1" applyAlignment="1" applyProtection="1">
      <alignment vertical="center"/>
      <protection/>
    </xf>
    <xf numFmtId="175" fontId="0" fillId="0" borderId="3" xfId="0" applyNumberFormat="1" applyBorder="1" applyAlignment="1" applyProtection="1">
      <alignment vertical="center"/>
      <protection/>
    </xf>
    <xf numFmtId="2" fontId="0" fillId="0" borderId="3" xfId="0" applyNumberForma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6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20" applyAlignment="1" applyProtection="1">
      <alignment horizontal="center" vertical="center"/>
      <protection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65" xfId="0" applyBorder="1" applyAlignment="1" applyProtection="1">
      <alignment horizontal="center" vertical="center" textRotation="90" wrapText="1"/>
      <protection hidden="1"/>
    </xf>
    <xf numFmtId="0" fontId="9" fillId="0" borderId="48" xfId="0" applyNumberFormat="1" applyFont="1" applyBorder="1" applyAlignment="1" applyProtection="1">
      <alignment horizontal="center"/>
      <protection hidden="1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5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2" fontId="0" fillId="5" borderId="0" xfId="0" applyNumberForma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textRotation="90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 locked="0"/>
    </xf>
    <xf numFmtId="0" fontId="10" fillId="0" borderId="66" xfId="0" applyFont="1" applyBorder="1" applyAlignment="1">
      <alignment horizontal="center"/>
    </xf>
    <xf numFmtId="0" fontId="10" fillId="0" borderId="6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4" fontId="0" fillId="0" borderId="18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8" xfId="0" applyBorder="1" applyAlignment="1">
      <alignment horizontal="center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69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hidden="1" locked="0"/>
    </xf>
    <xf numFmtId="0" fontId="10" fillId="0" borderId="50" xfId="0" applyFont="1" applyFill="1" applyBorder="1" applyAlignment="1" applyProtection="1">
      <alignment horizontal="center"/>
      <protection hidden="1" locked="0"/>
    </xf>
    <xf numFmtId="0" fontId="0" fillId="0" borderId="11" xfId="0" applyBorder="1" applyAlignment="1">
      <alignment horizontal="center"/>
    </xf>
    <xf numFmtId="0" fontId="10" fillId="0" borderId="13" xfId="0" applyFont="1" applyFill="1" applyBorder="1" applyAlignment="1" applyProtection="1">
      <alignment horizontal="center"/>
      <protection hidden="1" locked="0"/>
    </xf>
    <xf numFmtId="0" fontId="10" fillId="0" borderId="24" xfId="0" applyFont="1" applyFill="1" applyBorder="1" applyAlignment="1" applyProtection="1">
      <alignment horizontal="center"/>
      <protection hidden="1" locked="0"/>
    </xf>
    <xf numFmtId="0" fontId="10" fillId="0" borderId="51" xfId="0" applyFont="1" applyFill="1" applyBorder="1" applyAlignment="1" applyProtection="1">
      <alignment horizontal="center"/>
      <protection hidden="1" locked="0"/>
    </xf>
    <xf numFmtId="0" fontId="10" fillId="0" borderId="12" xfId="0" applyFont="1" applyFill="1" applyBorder="1" applyAlignment="1" applyProtection="1">
      <alignment horizontal="left"/>
      <protection hidden="1"/>
    </xf>
    <xf numFmtId="0" fontId="10" fillId="0" borderId="11" xfId="0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10" fillId="0" borderId="46" xfId="0" applyFont="1" applyFill="1" applyBorder="1" applyAlignment="1" applyProtection="1">
      <alignment horizontal="center"/>
      <protection hidden="1"/>
    </xf>
    <xf numFmtId="0" fontId="10" fillId="0" borderId="5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7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hidden="1" locked="0"/>
    </xf>
    <xf numFmtId="0" fontId="6" fillId="0" borderId="0" xfId="0" applyFont="1" applyAlignment="1">
      <alignment horizontal="center" vertical="center"/>
    </xf>
    <xf numFmtId="0" fontId="6" fillId="0" borderId="0" xfId="20" applyFont="1" applyAlignment="1">
      <alignment horizontal="center" vertical="center"/>
      <protection/>
    </xf>
    <xf numFmtId="0" fontId="1" fillId="0" borderId="0" xfId="20" applyFont="1" applyFill="1" applyBorder="1" applyAlignment="1" applyProtection="1">
      <alignment horizontal="center" vertical="center"/>
      <protection locked="0"/>
    </xf>
    <xf numFmtId="49" fontId="0" fillId="0" borderId="0" xfId="20" applyNumberFormat="1" applyFont="1">
      <alignment/>
      <protection/>
    </xf>
    <xf numFmtId="0" fontId="10" fillId="0" borderId="11" xfId="0" applyFont="1" applyBorder="1" applyAlignment="1">
      <alignment horizontal="center"/>
    </xf>
    <xf numFmtId="0" fontId="10" fillId="0" borderId="71" xfId="0" applyFont="1" applyBorder="1" applyAlignment="1" applyProtection="1">
      <alignment horizontal="center"/>
      <protection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0" fillId="0" borderId="11" xfId="0" applyBorder="1" applyAlignment="1" applyProtection="1">
      <alignment vertical="center"/>
      <protection hidden="1"/>
    </xf>
    <xf numFmtId="0" fontId="0" fillId="0" borderId="3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11" xfId="0" applyNumberFormat="1" applyBorder="1" applyAlignment="1" applyProtection="1">
      <alignment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" fillId="0" borderId="0" xfId="20" applyFont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6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2" fontId="0" fillId="0" borderId="11" xfId="0" applyNumberFormat="1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0" fontId="0" fillId="0" borderId="21" xfId="0" applyNumberFormat="1" applyBorder="1" applyAlignment="1">
      <alignment/>
    </xf>
    <xf numFmtId="0" fontId="0" fillId="0" borderId="24" xfId="0" applyBorder="1" applyAlignment="1" applyProtection="1">
      <alignment vertical="center"/>
      <protection hidden="1"/>
    </xf>
    <xf numFmtId="2" fontId="0" fillId="0" borderId="24" xfId="0" applyNumberFormat="1" applyBorder="1" applyAlignment="1" applyProtection="1">
      <alignment vertical="center"/>
      <protection hidden="1"/>
    </xf>
    <xf numFmtId="0" fontId="0" fillId="0" borderId="24" xfId="0" applyNumberFormat="1" applyBorder="1" applyAlignment="1">
      <alignment/>
    </xf>
    <xf numFmtId="0" fontId="5" fillId="0" borderId="11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"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0" fillId="0" borderId="75" xfId="0" applyFont="1" applyFill="1" applyBorder="1" applyAlignment="1" applyProtection="1">
      <alignment horizontal="center"/>
      <protection hidden="1" locked="0"/>
    </xf>
    <xf numFmtId="0" fontId="10" fillId="0" borderId="76" xfId="0" applyFont="1" applyFill="1" applyBorder="1" applyAlignment="1" applyProtection="1">
      <alignment horizontal="center"/>
      <protection hidden="1"/>
    </xf>
    <xf numFmtId="0" fontId="10" fillId="0" borderId="77" xfId="0" applyFont="1" applyFill="1" applyBorder="1" applyAlignment="1" applyProtection="1">
      <alignment horizontal="center"/>
      <protection hidden="1" locked="0"/>
    </xf>
    <xf numFmtId="0" fontId="10" fillId="0" borderId="21" xfId="0" applyFont="1" applyFill="1" applyBorder="1" applyAlignment="1" applyProtection="1">
      <alignment horizontal="center"/>
      <protection hidden="1" locked="0"/>
    </xf>
    <xf numFmtId="0" fontId="10" fillId="0" borderId="78" xfId="0" applyFont="1" applyFill="1" applyBorder="1" applyAlignment="1" applyProtection="1">
      <alignment horizontal="center"/>
      <protection hidden="1" locked="0"/>
    </xf>
    <xf numFmtId="0" fontId="10" fillId="0" borderId="12" xfId="0" applyFont="1" applyFill="1" applyBorder="1" applyAlignment="1" applyProtection="1">
      <alignment horizontal="center"/>
      <protection hidden="1" locked="0"/>
    </xf>
    <xf numFmtId="0" fontId="10" fillId="0" borderId="12" xfId="0" applyFont="1" applyBorder="1" applyAlignment="1">
      <alignment horizontal="center"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horizontal="center"/>
      <protection/>
    </xf>
    <xf numFmtId="0" fontId="10" fillId="0" borderId="7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5" borderId="80" xfId="0" applyFont="1" applyFill="1" applyBorder="1" applyAlignment="1" applyProtection="1">
      <alignment horizontal="center"/>
      <protection hidden="1"/>
    </xf>
    <xf numFmtId="0" fontId="0" fillId="5" borderId="81" xfId="0" applyFont="1" applyFill="1" applyBorder="1" applyAlignment="1" applyProtection="1">
      <alignment horizontal="center"/>
      <protection hidden="1"/>
    </xf>
    <xf numFmtId="0" fontId="0" fillId="5" borderId="1" xfId="0" applyFont="1" applyFill="1" applyBorder="1" applyAlignment="1" applyProtection="1">
      <alignment horizontal="center"/>
      <protection hidden="1"/>
    </xf>
    <xf numFmtId="0" fontId="0" fillId="5" borderId="82" xfId="0" applyFont="1" applyFill="1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 vertical="center" textRotation="90" wrapText="1"/>
      <protection hidden="1"/>
    </xf>
    <xf numFmtId="0" fontId="0" fillId="0" borderId="57" xfId="0" applyBorder="1" applyAlignment="1" applyProtection="1">
      <alignment horizontal="center" vertical="center" textRotation="90" wrapText="1"/>
      <protection hidden="1"/>
    </xf>
    <xf numFmtId="0" fontId="0" fillId="0" borderId="84" xfId="0" applyBorder="1" applyAlignment="1" applyProtection="1">
      <alignment horizontal="center" vertical="center" textRotation="90" wrapText="1"/>
      <protection hidden="1"/>
    </xf>
    <xf numFmtId="0" fontId="0" fillId="0" borderId="66" xfId="0" applyBorder="1" applyAlignment="1" applyProtection="1">
      <alignment horizontal="center" vertical="center" textRotation="90" wrapText="1"/>
      <protection hidden="1"/>
    </xf>
    <xf numFmtId="0" fontId="11" fillId="0" borderId="3" xfId="0" applyFont="1" applyBorder="1" applyAlignment="1" applyProtection="1">
      <alignment horizontal="center" wrapText="1"/>
      <protection hidden="1" locked="0"/>
    </xf>
    <xf numFmtId="0" fontId="11" fillId="0" borderId="11" xfId="0" applyFont="1" applyBorder="1" applyAlignment="1" applyProtection="1">
      <alignment horizontal="center" wrapText="1"/>
      <protection hidden="1" locked="0"/>
    </xf>
    <xf numFmtId="0" fontId="0" fillId="0" borderId="0" xfId="20" applyFont="1" applyAlignment="1">
      <alignment horizontal="left"/>
      <protection/>
    </xf>
    <xf numFmtId="0" fontId="0" fillId="0" borderId="0" xfId="20" applyFont="1" applyAlignment="1">
      <alignment/>
      <protection/>
    </xf>
    <xf numFmtId="14" fontId="0" fillId="0" borderId="0" xfId="20" applyNumberFormat="1" applyAlignment="1">
      <alignment horizontal="left"/>
      <protection/>
    </xf>
    <xf numFmtId="0" fontId="5" fillId="0" borderId="61" xfId="20" applyFont="1" applyBorder="1" applyAlignment="1" applyProtection="1">
      <alignment horizontal="left"/>
      <protection/>
    </xf>
    <xf numFmtId="0" fontId="5" fillId="0" borderId="0" xfId="20" applyFont="1" applyBorder="1" applyAlignment="1" applyProtection="1">
      <alignment/>
      <protection/>
    </xf>
    <xf numFmtId="173" fontId="9" fillId="0" borderId="29" xfId="20" applyNumberFormat="1" applyFont="1" applyBorder="1" applyAlignment="1" applyProtection="1">
      <alignment horizontal="left"/>
      <protection hidden="1" locked="0"/>
    </xf>
    <xf numFmtId="0" fontId="0" fillId="0" borderId="0" xfId="20" applyProtection="1">
      <alignment/>
      <protection hidden="1" locked="0"/>
    </xf>
    <xf numFmtId="0" fontId="5" fillId="0" borderId="85" xfId="20" applyFont="1" applyBorder="1" applyAlignment="1" applyProtection="1">
      <alignment horizontal="center"/>
      <protection/>
    </xf>
    <xf numFmtId="0" fontId="9" fillId="0" borderId="86" xfId="20" applyNumberFormat="1" applyFont="1" applyBorder="1" applyAlignment="1" applyProtection="1">
      <alignment horizontal="left"/>
      <protection hidden="1" locked="0"/>
    </xf>
    <xf numFmtId="0" fontId="9" fillId="0" borderId="86" xfId="20" applyFont="1" applyBorder="1" applyAlignment="1" applyProtection="1">
      <alignment horizontal="left"/>
      <protection hidden="1" locked="0"/>
    </xf>
    <xf numFmtId="173" fontId="9" fillId="0" borderId="0" xfId="20" applyNumberFormat="1" applyFont="1" applyBorder="1" applyAlignment="1" applyProtection="1">
      <alignment horizontal="left"/>
      <protection hidden="1" locked="0"/>
    </xf>
    <xf numFmtId="173" fontId="0" fillId="0" borderId="0" xfId="20" applyNumberFormat="1" applyAlignment="1" applyProtection="1">
      <alignment horizontal="left"/>
      <protection hidden="1" locked="0"/>
    </xf>
    <xf numFmtId="0" fontId="5" fillId="0" borderId="61" xfId="20" applyFont="1" applyBorder="1" applyAlignment="1" applyProtection="1">
      <alignment/>
      <protection/>
    </xf>
    <xf numFmtId="0" fontId="1" fillId="0" borderId="0" xfId="20" applyFont="1" applyAlignment="1" applyProtection="1">
      <alignment horizontal="left"/>
      <protection/>
    </xf>
    <xf numFmtId="0" fontId="9" fillId="0" borderId="29" xfId="20" applyNumberFormat="1" applyFont="1" applyBorder="1" applyAlignment="1" applyProtection="1">
      <alignment horizontal="left"/>
      <protection hidden="1" locked="0"/>
    </xf>
    <xf numFmtId="0" fontId="0" fillId="0" borderId="29" xfId="20" applyBorder="1" applyAlignment="1" applyProtection="1">
      <alignment horizontal="left"/>
      <protection hidden="1" locked="0"/>
    </xf>
    <xf numFmtId="0" fontId="9" fillId="0" borderId="0" xfId="20" applyNumberFormat="1" applyFont="1" applyBorder="1" applyAlignment="1" applyProtection="1">
      <alignment horizontal="left"/>
      <protection hidden="1"/>
    </xf>
    <xf numFmtId="0" fontId="10" fillId="0" borderId="0" xfId="20" applyFont="1" applyAlignment="1" applyProtection="1">
      <alignment/>
      <protection/>
    </xf>
    <xf numFmtId="172" fontId="9" fillId="0" borderId="86" xfId="20" applyNumberFormat="1" applyFont="1" applyBorder="1" applyAlignment="1" applyProtection="1">
      <alignment horizontal="center"/>
      <protection locked="0"/>
    </xf>
    <xf numFmtId="0" fontId="9" fillId="0" borderId="86" xfId="20" applyFont="1" applyBorder="1" applyAlignment="1" applyProtection="1">
      <alignment horizontal="center"/>
      <protection locked="0"/>
    </xf>
    <xf numFmtId="0" fontId="5" fillId="0" borderId="61" xfId="20" applyFont="1" applyBorder="1" applyAlignment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0" fillId="0" borderId="0" xfId="20" applyAlignment="1">
      <alignment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2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0" borderId="0" xfId="20" applyFont="1" applyAlignment="1">
      <alignment horizontal="center" vertical="center"/>
      <protection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29" xfId="20" applyFont="1" applyFill="1" applyBorder="1" applyAlignment="1" applyProtection="1">
      <alignment horizontal="center" vertical="center"/>
      <protection locked="0"/>
    </xf>
    <xf numFmtId="0" fontId="1" fillId="0" borderId="61" xfId="20" applyFont="1" applyFill="1" applyBorder="1" applyAlignment="1" applyProtection="1">
      <alignment horizontal="center" vertical="center"/>
      <protection locked="0"/>
    </xf>
    <xf numFmtId="0" fontId="1" fillId="0" borderId="0" xfId="20" applyFont="1" applyAlignment="1">
      <alignment horizontal="left" vertical="center"/>
      <protection/>
    </xf>
    <xf numFmtId="0" fontId="0" fillId="0" borderId="0" xfId="20" applyAlignment="1">
      <alignment horizontal="lef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85" xfId="20" applyFont="1" applyBorder="1" applyAlignment="1" applyProtection="1">
      <alignment/>
      <protection/>
    </xf>
    <xf numFmtId="0" fontId="5" fillId="0" borderId="29" xfId="20" applyFont="1" applyBorder="1" applyAlignment="1" applyProtection="1">
      <alignment/>
      <protection/>
    </xf>
    <xf numFmtId="0" fontId="8" fillId="0" borderId="61" xfId="20" applyFont="1" applyBorder="1" applyAlignment="1" applyProtection="1">
      <alignment/>
      <protection locked="0"/>
    </xf>
    <xf numFmtId="0" fontId="8" fillId="0" borderId="29" xfId="20" applyFont="1" applyBorder="1" applyAlignment="1" applyProtection="1">
      <alignment/>
      <protection locked="0"/>
    </xf>
    <xf numFmtId="172" fontId="9" fillId="0" borderId="61" xfId="20" applyNumberFormat="1" applyFont="1" applyBorder="1" applyAlignment="1" applyProtection="1">
      <alignment horizontal="left"/>
      <protection locked="0"/>
    </xf>
    <xf numFmtId="172" fontId="9" fillId="0" borderId="29" xfId="20" applyNumberFormat="1" applyFont="1" applyBorder="1" applyAlignment="1" applyProtection="1">
      <alignment horizontal="left"/>
      <protection locked="0"/>
    </xf>
    <xf numFmtId="0" fontId="1" fillId="0" borderId="0" xfId="20" applyFont="1" applyAlignment="1" applyProtection="1">
      <alignment horizontal="center"/>
      <protection/>
    </xf>
    <xf numFmtId="0" fontId="0" fillId="0" borderId="0" xfId="20" applyAlignment="1" applyProtection="1">
      <alignment horizontal="center"/>
      <protection/>
    </xf>
    <xf numFmtId="0" fontId="0" fillId="0" borderId="0" xfId="20" applyAlignment="1" applyProtection="1">
      <alignment/>
      <protection/>
    </xf>
    <xf numFmtId="0" fontId="15" fillId="0" borderId="0" xfId="20" applyFont="1" applyAlignment="1" applyProtection="1">
      <alignment/>
      <protection/>
    </xf>
    <xf numFmtId="0" fontId="1" fillId="0" borderId="0" xfId="20" applyFont="1" applyAlignment="1" applyProtection="1">
      <alignment/>
      <protection/>
    </xf>
    <xf numFmtId="0" fontId="0" fillId="0" borderId="0" xfId="20" applyAlignment="1" applyProtection="1">
      <alignment/>
      <protection locked="0"/>
    </xf>
    <xf numFmtId="0" fontId="0" fillId="0" borderId="29" xfId="2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8" fillId="0" borderId="61" xfId="20" applyFont="1" applyBorder="1" applyAlignment="1" applyProtection="1">
      <alignment/>
      <protection hidden="1"/>
    </xf>
    <xf numFmtId="0" fontId="8" fillId="0" borderId="29" xfId="20" applyFont="1" applyBorder="1" applyAlignment="1" applyProtection="1">
      <alignment/>
      <protection hidden="1"/>
    </xf>
    <xf numFmtId="172" fontId="9" fillId="0" borderId="61" xfId="20" applyNumberFormat="1" applyFont="1" applyBorder="1" applyAlignment="1" applyProtection="1">
      <alignment horizontal="left"/>
      <protection/>
    </xf>
    <xf numFmtId="172" fontId="9" fillId="0" borderId="29" xfId="20" applyNumberFormat="1" applyFont="1" applyBorder="1" applyAlignment="1" applyProtection="1">
      <alignment horizontal="left"/>
      <protection/>
    </xf>
    <xf numFmtId="0" fontId="6" fillId="0" borderId="0" xfId="20" applyFont="1" applyAlignment="1" applyProtection="1">
      <alignment/>
      <protection/>
    </xf>
    <xf numFmtId="0" fontId="10" fillId="0" borderId="0" xfId="20" applyFont="1" applyBorder="1" applyAlignment="1" applyProtection="1">
      <alignment horizontal="center"/>
      <protection hidden="1"/>
    </xf>
    <xf numFmtId="0" fontId="10" fillId="0" borderId="0" xfId="20" applyFont="1" applyAlignment="1" applyProtection="1">
      <alignment horizontal="center"/>
      <protection/>
    </xf>
    <xf numFmtId="0" fontId="0" fillId="0" borderId="86" xfId="20" applyFont="1" applyBorder="1" applyAlignment="1" applyProtection="1">
      <alignment horizontal="center"/>
      <protection locked="0"/>
    </xf>
    <xf numFmtId="0" fontId="0" fillId="0" borderId="86" xfId="20" applyFont="1" applyBorder="1" applyAlignment="1" applyProtection="1">
      <alignment horizontal="center"/>
      <protection hidden="1" locked="0"/>
    </xf>
    <xf numFmtId="172" fontId="9" fillId="0" borderId="61" xfId="20" applyNumberFormat="1" applyFont="1" applyBorder="1" applyAlignment="1" applyProtection="1">
      <alignment horizontal="left"/>
      <protection hidden="1"/>
    </xf>
    <xf numFmtId="172" fontId="9" fillId="0" borderId="29" xfId="20" applyNumberFormat="1" applyFont="1" applyBorder="1" applyAlignment="1" applyProtection="1">
      <alignment horizontal="left"/>
      <protection hidden="1"/>
    </xf>
    <xf numFmtId="0" fontId="0" fillId="0" borderId="0" xfId="20" applyBorder="1" applyAlignment="1" applyProtection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29" xfId="20" applyBorder="1" applyAlignment="1" applyProtection="1">
      <alignment horizontal="left"/>
      <protection locked="0"/>
    </xf>
    <xf numFmtId="0" fontId="5" fillId="0" borderId="61" xfId="20" applyFont="1" applyBorder="1" applyAlignment="1" applyProtection="1">
      <alignment horizontal="center"/>
      <protection/>
    </xf>
    <xf numFmtId="0" fontId="0" fillId="0" borderId="29" xfId="20" applyFont="1" applyBorder="1" applyAlignment="1" applyProtection="1">
      <alignment horizontal="left"/>
      <protection locked="0"/>
    </xf>
    <xf numFmtId="0" fontId="10" fillId="0" borderId="0" xfId="20" applyFont="1" applyAlignment="1" applyProtection="1">
      <alignment/>
      <protection/>
    </xf>
    <xf numFmtId="0" fontId="0" fillId="0" borderId="32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175" fontId="0" fillId="0" borderId="11" xfId="0" applyNumberFormat="1" applyBorder="1" applyAlignment="1" applyProtection="1">
      <alignment vertical="center"/>
      <protection hidden="1"/>
    </xf>
    <xf numFmtId="0" fontId="0" fillId="0" borderId="50" xfId="0" applyBorder="1" applyAlignment="1">
      <alignment/>
    </xf>
    <xf numFmtId="175" fontId="0" fillId="0" borderId="24" xfId="0" applyNumberFormat="1" applyBorder="1" applyAlignment="1" applyProtection="1">
      <alignment vertical="center"/>
      <protection hidden="1"/>
    </xf>
    <xf numFmtId="0" fontId="0" fillId="0" borderId="51" xfId="0" applyBorder="1" applyAlignment="1">
      <alignment/>
    </xf>
    <xf numFmtId="175" fontId="0" fillId="0" borderId="21" xfId="0" applyNumberFormat="1" applyBorder="1" applyAlignment="1" applyProtection="1">
      <alignment vertical="center"/>
      <protection hidden="1"/>
    </xf>
    <xf numFmtId="0" fontId="0" fillId="0" borderId="78" xfId="0" applyBorder="1" applyAlignment="1">
      <alignment/>
    </xf>
    <xf numFmtId="0" fontId="0" fillId="0" borderId="77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172" fontId="9" fillId="0" borderId="30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10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0" fillId="0" borderId="56" xfId="0" applyBorder="1" applyAlignment="1">
      <alignment horizontal="right"/>
    </xf>
    <xf numFmtId="49" fontId="5" fillId="0" borderId="2" xfId="0" applyNumberFormat="1" applyFont="1" applyBorder="1" applyAlignment="1" applyProtection="1">
      <alignment/>
      <protection hidden="1"/>
    </xf>
    <xf numFmtId="0" fontId="5" fillId="0" borderId="64" xfId="0" applyFont="1" applyBorder="1" applyAlignment="1">
      <alignment/>
    </xf>
    <xf numFmtId="0" fontId="5" fillId="0" borderId="3" xfId="0" applyFont="1" applyBorder="1" applyAlignment="1">
      <alignment vertical="center" wrapText="1"/>
    </xf>
    <xf numFmtId="0" fontId="0" fillId="0" borderId="56" xfId="0" applyFont="1" applyBorder="1" applyAlignment="1">
      <alignment horizontal="right"/>
    </xf>
    <xf numFmtId="0" fontId="0" fillId="0" borderId="56" xfId="0" applyBorder="1" applyAlignment="1">
      <alignment/>
    </xf>
    <xf numFmtId="0" fontId="5" fillId="0" borderId="64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vertical="center" wrapText="1"/>
      <protection/>
    </xf>
    <xf numFmtId="0" fontId="5" fillId="0" borderId="64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56" xfId="0" applyBorder="1" applyAlignment="1" applyProtection="1">
      <alignment/>
      <protection/>
    </xf>
    <xf numFmtId="0" fontId="0" fillId="0" borderId="56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56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center" vertical="center" textRotation="90" wrapText="1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/>
      <protection hidden="1"/>
    </xf>
    <xf numFmtId="0" fontId="0" fillId="2" borderId="75" xfId="0" applyFill="1" applyBorder="1" applyAlignment="1" applyProtection="1">
      <alignment/>
      <protection hidden="1"/>
    </xf>
    <xf numFmtId="0" fontId="0" fillId="0" borderId="92" xfId="0" applyBorder="1" applyAlignment="1" applyProtection="1">
      <alignment/>
      <protection hidden="1"/>
    </xf>
    <xf numFmtId="0" fontId="0" fillId="0" borderId="8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66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 textRotation="90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93" xfId="0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5" xfId="0" applyNumberFormat="1" applyBorder="1" applyAlignment="1" applyProtection="1">
      <alignment horizontal="center" vertical="center" wrapText="1" shrinkToFit="1"/>
      <protection hidden="1"/>
    </xf>
    <xf numFmtId="0" fontId="0" fillId="0" borderId="94" xfId="0" applyNumberFormat="1" applyBorder="1" applyAlignment="1" applyProtection="1">
      <alignment horizontal="center" vertical="center" wrapText="1" shrinkToFit="1"/>
      <protection hidden="1"/>
    </xf>
    <xf numFmtId="0" fontId="0" fillId="0" borderId="9" xfId="0" applyNumberFormat="1" applyBorder="1" applyAlignment="1" applyProtection="1">
      <alignment horizontal="center" vertical="center" wrapText="1" shrinkToFit="1"/>
      <protection hidden="1"/>
    </xf>
    <xf numFmtId="0" fontId="0" fillId="0" borderId="95" xfId="0" applyNumberFormat="1" applyBorder="1" applyAlignment="1" applyProtection="1">
      <alignment horizontal="center" vertical="center" wrapText="1" shrinkToFit="1"/>
      <protection hidden="1"/>
    </xf>
    <xf numFmtId="0" fontId="0" fillId="0" borderId="7" xfId="0" applyNumberFormat="1" applyBorder="1" applyAlignment="1" applyProtection="1">
      <alignment horizontal="center" vertical="center" wrapText="1" shrinkToFit="1"/>
      <protection hidden="1"/>
    </xf>
    <xf numFmtId="0" fontId="0" fillId="0" borderId="96" xfId="0" applyNumberFormat="1" applyBorder="1" applyAlignment="1" applyProtection="1">
      <alignment horizontal="center" vertical="center" wrapText="1" shrinkToFit="1"/>
      <protection hidden="1"/>
    </xf>
    <xf numFmtId="0" fontId="0" fillId="0" borderId="97" xfId="0" applyNumberFormat="1" applyBorder="1" applyAlignment="1" applyProtection="1">
      <alignment horizontal="center" vertical="center" wrapText="1" shrinkToFit="1"/>
      <protection hidden="1"/>
    </xf>
    <xf numFmtId="0" fontId="0" fillId="0" borderId="90" xfId="0" applyNumberFormat="1" applyBorder="1" applyAlignment="1" applyProtection="1">
      <alignment horizontal="center" vertical="center" wrapText="1" shrinkToFit="1"/>
      <protection hidden="1"/>
    </xf>
    <xf numFmtId="0" fontId="0" fillId="0" borderId="59" xfId="0" applyNumberFormat="1" applyBorder="1" applyAlignment="1" applyProtection="1">
      <alignment horizontal="center" vertical="center" wrapText="1" shrinkToFit="1"/>
      <protection hidden="1"/>
    </xf>
    <xf numFmtId="0" fontId="0" fillId="0" borderId="91" xfId="0" applyNumberFormat="1" applyBorder="1" applyAlignment="1" applyProtection="1">
      <alignment horizontal="center" vertical="center" wrapText="1" shrinkToFit="1"/>
      <protection hidden="1"/>
    </xf>
    <xf numFmtId="0" fontId="0" fillId="0" borderId="98" xfId="0" applyFill="1" applyBorder="1" applyAlignment="1" applyProtection="1">
      <alignment horizontal="center" vertical="center"/>
      <protection hidden="1"/>
    </xf>
    <xf numFmtId="0" fontId="0" fillId="0" borderId="99" xfId="0" applyFill="1" applyBorder="1" applyAlignment="1" applyProtection="1">
      <alignment horizontal="center" vertical="center"/>
      <protection hidden="1"/>
    </xf>
    <xf numFmtId="0" fontId="0" fillId="4" borderId="21" xfId="0" applyNumberFormat="1" applyFill="1" applyBorder="1" applyAlignment="1" applyProtection="1">
      <alignment/>
      <protection hidden="1" locked="0"/>
    </xf>
    <xf numFmtId="0" fontId="0" fillId="4" borderId="11" xfId="0" applyNumberFormat="1" applyFill="1" applyBorder="1" applyAlignment="1" applyProtection="1">
      <alignment/>
      <protection hidden="1" locked="0"/>
    </xf>
    <xf numFmtId="2" fontId="0" fillId="5" borderId="100" xfId="0" applyNumberFormat="1" applyFill="1" applyBorder="1" applyAlignment="1" applyProtection="1">
      <alignment horizontal="right"/>
      <protection hidden="1"/>
    </xf>
    <xf numFmtId="2" fontId="0" fillId="5" borderId="62" xfId="0" applyNumberFormat="1" applyFill="1" applyBorder="1" applyAlignment="1" applyProtection="1">
      <alignment horizontal="right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5" borderId="101" xfId="0" applyFont="1" applyFill="1" applyBorder="1" applyAlignment="1" applyProtection="1">
      <alignment horizontal="center" vertical="center" textRotation="90"/>
      <protection hidden="1"/>
    </xf>
    <xf numFmtId="0" fontId="0" fillId="5" borderId="102" xfId="0" applyFont="1" applyFill="1" applyBorder="1" applyAlignment="1" applyProtection="1">
      <alignment horizontal="center" vertical="center" textRotation="90"/>
      <protection hidden="1"/>
    </xf>
    <xf numFmtId="0" fontId="0" fillId="5" borderId="103" xfId="0" applyFont="1" applyFill="1" applyBorder="1" applyAlignment="1" applyProtection="1">
      <alignment horizontal="center" vertical="center" textRotation="90"/>
      <protection hidden="1"/>
    </xf>
    <xf numFmtId="0" fontId="0" fillId="0" borderId="104" xfId="0" applyFill="1" applyBorder="1" applyAlignment="1" applyProtection="1">
      <alignment horizontal="center" vertical="center"/>
      <protection hidden="1"/>
    </xf>
    <xf numFmtId="0" fontId="0" fillId="4" borderId="24" xfId="0" applyNumberFormat="1" applyFill="1" applyBorder="1" applyAlignment="1" applyProtection="1">
      <alignment/>
      <protection hidden="1" locked="0"/>
    </xf>
    <xf numFmtId="2" fontId="0" fillId="5" borderId="105" xfId="0" applyNumberFormat="1" applyFill="1" applyBorder="1" applyAlignment="1" applyProtection="1">
      <alignment horizontal="right"/>
      <protection hidden="1"/>
    </xf>
    <xf numFmtId="0" fontId="0" fillId="0" borderId="106" xfId="0" applyFill="1" applyBorder="1" applyAlignment="1" applyProtection="1">
      <alignment horizontal="center" vertical="center"/>
      <protection hidden="1"/>
    </xf>
    <xf numFmtId="0" fontId="0" fillId="6" borderId="4" xfId="0" applyNumberFormat="1" applyFill="1" applyBorder="1" applyAlignment="1" applyProtection="1">
      <alignment/>
      <protection hidden="1" locked="0"/>
    </xf>
    <xf numFmtId="0" fontId="0" fillId="6" borderId="3" xfId="0" applyNumberFormat="1" applyFill="1" applyBorder="1" applyAlignment="1" applyProtection="1">
      <alignment/>
      <protection hidden="1" locked="0"/>
    </xf>
    <xf numFmtId="2" fontId="0" fillId="0" borderId="81" xfId="0" applyNumberFormat="1" applyBorder="1" applyAlignment="1" applyProtection="1">
      <alignment horizontal="right"/>
      <protection hidden="1"/>
    </xf>
    <xf numFmtId="2" fontId="0" fillId="0" borderId="64" xfId="0" applyNumberFormat="1" applyBorder="1" applyAlignment="1" applyProtection="1">
      <alignment horizontal="right"/>
      <protection hidden="1"/>
    </xf>
    <xf numFmtId="0" fontId="0" fillId="0" borderId="107" xfId="0" applyFont="1" applyBorder="1" applyAlignment="1" applyProtection="1">
      <alignment horizontal="center" vertical="center" textRotation="90"/>
      <protection hidden="1"/>
    </xf>
    <xf numFmtId="0" fontId="0" fillId="0" borderId="102" xfId="0" applyFont="1" applyBorder="1" applyAlignment="1" applyProtection="1">
      <alignment horizontal="center" vertical="center" textRotation="90"/>
      <protection hidden="1"/>
    </xf>
    <xf numFmtId="0" fontId="0" fillId="0" borderId="103" xfId="0" applyFont="1" applyBorder="1" applyAlignment="1" applyProtection="1">
      <alignment horizontal="center" vertical="center" textRotation="90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23" xfId="0" applyNumberFormat="1" applyFill="1" applyBorder="1" applyAlignment="1" applyProtection="1">
      <alignment/>
      <protection hidden="1" locked="0"/>
    </xf>
    <xf numFmtId="0" fontId="0" fillId="4" borderId="3" xfId="0" applyNumberFormat="1" applyFill="1" applyBorder="1" applyAlignment="1" applyProtection="1">
      <alignment/>
      <protection hidden="1" locked="0"/>
    </xf>
    <xf numFmtId="2" fontId="0" fillId="5" borderId="80" xfId="0" applyNumberFormat="1" applyFill="1" applyBorder="1" applyAlignment="1" applyProtection="1">
      <alignment horizontal="right"/>
      <protection hidden="1"/>
    </xf>
    <xf numFmtId="2" fontId="0" fillId="5" borderId="64" xfId="0" applyNumberFormat="1" applyFill="1" applyBorder="1" applyAlignment="1" applyProtection="1">
      <alignment horizontal="right"/>
      <protection hidden="1"/>
    </xf>
    <xf numFmtId="0" fontId="0" fillId="6" borderId="26" xfId="0" applyNumberFormat="1" applyFill="1" applyBorder="1" applyAlignment="1" applyProtection="1">
      <alignment/>
      <protection hidden="1" locked="0"/>
    </xf>
    <xf numFmtId="0" fontId="0" fillId="0" borderId="108" xfId="0" applyFont="1" applyBorder="1" applyAlignment="1" applyProtection="1">
      <alignment horizontal="center" vertical="center" textRotation="90"/>
      <protection hidden="1"/>
    </xf>
    <xf numFmtId="0" fontId="0" fillId="0" borderId="109" xfId="0" applyFont="1" applyBorder="1" applyAlignment="1" applyProtection="1">
      <alignment horizontal="center" vertical="center" textRotation="90"/>
      <protection hidden="1"/>
    </xf>
    <xf numFmtId="0" fontId="0" fillId="0" borderId="110" xfId="0" applyFont="1" applyBorder="1" applyAlignment="1" applyProtection="1">
      <alignment horizontal="center" vertical="center" textRotation="90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4" borderId="26" xfId="0" applyNumberFormat="1" applyFill="1" applyBorder="1" applyAlignment="1" applyProtection="1">
      <alignment/>
      <protection hidden="1" locked="0"/>
    </xf>
    <xf numFmtId="2" fontId="0" fillId="5" borderId="111" xfId="0" applyNumberFormat="1" applyFill="1" applyBorder="1" applyAlignment="1" applyProtection="1">
      <alignment horizontal="right"/>
      <protection hidden="1"/>
    </xf>
    <xf numFmtId="172" fontId="9" fillId="0" borderId="61" xfId="0" applyNumberFormat="1" applyFont="1" applyBorder="1" applyAlignment="1" applyProtection="1">
      <alignment horizontal="right"/>
      <protection hidden="1"/>
    </xf>
    <xf numFmtId="0" fontId="0" fillId="0" borderId="61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96" xfId="0" applyBorder="1" applyAlignment="1" applyProtection="1">
      <alignment horizontal="center" vertical="center"/>
      <protection hidden="1"/>
    </xf>
    <xf numFmtId="2" fontId="0" fillId="0" borderId="111" xfId="0" applyNumberFormat="1" applyBorder="1" applyAlignment="1" applyProtection="1">
      <alignment horizontal="right"/>
      <protection hidden="1"/>
    </xf>
    <xf numFmtId="0" fontId="0" fillId="5" borderId="112" xfId="0" applyFont="1" applyFill="1" applyBorder="1" applyAlignment="1" applyProtection="1">
      <alignment horizontal="center" vertical="center"/>
      <protection hidden="1"/>
    </xf>
    <xf numFmtId="0" fontId="0" fillId="5" borderId="113" xfId="0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center" vertical="center"/>
      <protection hidden="1"/>
    </xf>
    <xf numFmtId="0" fontId="0" fillId="0" borderId="113" xfId="0" applyBorder="1" applyAlignment="1" applyProtection="1">
      <alignment horizontal="center" vertical="center"/>
      <protection hidden="1"/>
    </xf>
    <xf numFmtId="0" fontId="0" fillId="0" borderId="112" xfId="0" applyFont="1" applyBorder="1" applyAlignment="1" applyProtection="1">
      <alignment horizontal="center" vertical="center"/>
      <protection hidden="1"/>
    </xf>
    <xf numFmtId="0" fontId="0" fillId="0" borderId="113" xfId="0" applyFont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0" borderId="114" xfId="0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horizontal="center" vertical="center"/>
      <protection hidden="1"/>
    </xf>
    <xf numFmtId="0" fontId="0" fillId="5" borderId="44" xfId="0" applyFont="1" applyFill="1" applyBorder="1" applyAlignment="1" applyProtection="1">
      <alignment horizontal="center" vertical="center"/>
      <protection hidden="1"/>
    </xf>
    <xf numFmtId="0" fontId="0" fillId="2" borderId="116" xfId="0" applyFill="1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0" fillId="0" borderId="1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119" xfId="0" applyFont="1" applyBorder="1" applyAlignment="1">
      <alignment vertical="center"/>
    </xf>
    <xf numFmtId="0" fontId="10" fillId="0" borderId="12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42" xfId="0" applyFont="1" applyBorder="1" applyAlignment="1">
      <alignment horizontal="right"/>
    </xf>
    <xf numFmtId="0" fontId="0" fillId="0" borderId="42" xfId="0" applyBorder="1" applyAlignment="1">
      <alignment/>
    </xf>
    <xf numFmtId="14" fontId="10" fillId="0" borderId="42" xfId="0" applyNumberFormat="1" applyFont="1" applyBorder="1" applyAlignment="1">
      <alignment horizontal="left"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5" fillId="0" borderId="46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66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61" xfId="20" applyFont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 locked="0"/>
    </xf>
    <xf numFmtId="0" fontId="6" fillId="0" borderId="0" xfId="20" applyFont="1" applyFill="1" applyBorder="1" applyAlignment="1" applyProtection="1">
      <alignment horizontal="center" vertical="center"/>
      <protection hidden="1"/>
    </xf>
    <xf numFmtId="2" fontId="6" fillId="0" borderId="46" xfId="20" applyNumberFormat="1" applyFont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BEMFV_6v0" xfId="20"/>
    <cellStyle name="Currency" xfId="21"/>
    <cellStyle name="Currency [0]" xfId="22"/>
  </cellStyles>
  <dxfs count="8">
    <dxf>
      <font>
        <color rgb="FFFFFFFF"/>
      </font>
      <border/>
    </dxf>
    <dxf>
      <font>
        <color rgb="FF000000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color rgb="FFFFFF00"/>
      </font>
      <border/>
    </dxf>
    <dxf>
      <font>
        <color rgb="FFFFCC99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62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2.7109375" style="44" customWidth="1"/>
    <col min="2" max="2" width="5.421875" style="44" customWidth="1"/>
    <col min="3" max="5" width="11.421875" style="44" customWidth="1"/>
    <col min="6" max="6" width="4.7109375" style="44" customWidth="1"/>
    <col min="7" max="7" width="18.421875" style="44" customWidth="1"/>
    <col min="8" max="8" width="11.421875" style="44" customWidth="1"/>
    <col min="9" max="9" width="18.57421875" style="44" customWidth="1"/>
    <col min="10" max="10" width="7.7109375" style="44" customWidth="1"/>
    <col min="11" max="16384" width="11.421875" style="44" customWidth="1"/>
  </cols>
  <sheetData>
    <row r="2" spans="2:7" ht="12.75">
      <c r="B2" s="126" t="s">
        <v>405</v>
      </c>
      <c r="D2" s="126"/>
      <c r="G2" s="127"/>
    </row>
    <row r="4" ht="12.75">
      <c r="B4" s="137" t="s">
        <v>222</v>
      </c>
    </row>
    <row r="5" ht="12.75">
      <c r="B5" s="137" t="s">
        <v>333</v>
      </c>
    </row>
    <row r="6" ht="12.75">
      <c r="B6" s="137" t="s">
        <v>330</v>
      </c>
    </row>
    <row r="7" ht="12.75">
      <c r="B7" s="137" t="s">
        <v>329</v>
      </c>
    </row>
    <row r="8" ht="12.75">
      <c r="B8" s="137" t="s">
        <v>331</v>
      </c>
    </row>
    <row r="9" ht="12.75">
      <c r="B9" s="137" t="s">
        <v>332</v>
      </c>
    </row>
    <row r="10" ht="12.75">
      <c r="B10" s="126" t="s">
        <v>336</v>
      </c>
    </row>
    <row r="11" ht="12.75">
      <c r="B11" s="137" t="s">
        <v>337</v>
      </c>
    </row>
    <row r="12" ht="12.75">
      <c r="B12" s="129" t="s">
        <v>338</v>
      </c>
    </row>
    <row r="13" ht="12.75">
      <c r="B13" s="129" t="s">
        <v>360</v>
      </c>
    </row>
    <row r="14" ht="12.75">
      <c r="B14" s="126" t="s">
        <v>359</v>
      </c>
    </row>
    <row r="16" ht="12.75">
      <c r="B16" s="137" t="s">
        <v>223</v>
      </c>
    </row>
    <row r="17" ht="12.75">
      <c r="B17" s="126" t="s">
        <v>299</v>
      </c>
    </row>
    <row r="18" ht="12.75">
      <c r="B18" s="126" t="s">
        <v>224</v>
      </c>
    </row>
    <row r="19" ht="12.75">
      <c r="B19" s="129" t="s">
        <v>355</v>
      </c>
    </row>
    <row r="20" ht="12.75">
      <c r="B20" s="137" t="s">
        <v>225</v>
      </c>
    </row>
    <row r="21" ht="12.75">
      <c r="B21" s="137" t="s">
        <v>226</v>
      </c>
    </row>
    <row r="22" ht="12.75">
      <c r="B22" s="137" t="s">
        <v>227</v>
      </c>
    </row>
    <row r="23" ht="12.75">
      <c r="B23" s="137" t="s">
        <v>278</v>
      </c>
    </row>
    <row r="24" ht="12.75">
      <c r="B24" s="137" t="s">
        <v>357</v>
      </c>
    </row>
    <row r="25" ht="12.75">
      <c r="B25" s="137" t="s">
        <v>368</v>
      </c>
    </row>
    <row r="26" ht="12.75">
      <c r="B26" s="126" t="s">
        <v>181</v>
      </c>
    </row>
    <row r="27" ht="12.75">
      <c r="B27" s="44" t="s">
        <v>168</v>
      </c>
    </row>
    <row r="28" s="126" customFormat="1" ht="12.75">
      <c r="B28" s="126" t="s">
        <v>356</v>
      </c>
    </row>
    <row r="30" ht="12.75">
      <c r="B30" s="126" t="s">
        <v>1</v>
      </c>
    </row>
    <row r="31" ht="12.75">
      <c r="B31" s="126"/>
    </row>
    <row r="32" spans="2:3" ht="12.75">
      <c r="B32" s="44" t="s">
        <v>2</v>
      </c>
      <c r="C32" s="126" t="s">
        <v>267</v>
      </c>
    </row>
    <row r="33" ht="12.75">
      <c r="C33" s="44" t="s">
        <v>3</v>
      </c>
    </row>
    <row r="35" spans="2:3" ht="12.75">
      <c r="B35" s="44" t="s">
        <v>4</v>
      </c>
      <c r="C35" s="137" t="s">
        <v>228</v>
      </c>
    </row>
    <row r="36" ht="12.75">
      <c r="C36" s="137" t="s">
        <v>229</v>
      </c>
    </row>
    <row r="37" ht="12.75">
      <c r="C37" s="137" t="s">
        <v>279</v>
      </c>
    </row>
    <row r="38" ht="12.75">
      <c r="C38" s="137" t="s">
        <v>230</v>
      </c>
    </row>
    <row r="39" ht="12.75">
      <c r="C39" s="137" t="s">
        <v>254</v>
      </c>
    </row>
    <row r="40" ht="12.75">
      <c r="C40" s="137" t="s">
        <v>300</v>
      </c>
    </row>
    <row r="41" ht="12.75">
      <c r="C41" s="137" t="s">
        <v>231</v>
      </c>
    </row>
    <row r="42" ht="12.75">
      <c r="C42" s="137" t="s">
        <v>268</v>
      </c>
    </row>
    <row r="43" ht="12.75">
      <c r="C43" s="137" t="s">
        <v>265</v>
      </c>
    </row>
    <row r="44" ht="12.75">
      <c r="C44" s="128"/>
    </row>
    <row r="45" spans="2:3" ht="12.75">
      <c r="B45" s="44" t="s">
        <v>5</v>
      </c>
      <c r="C45" s="137" t="s">
        <v>255</v>
      </c>
    </row>
    <row r="46" ht="12.75">
      <c r="C46" s="137" t="s">
        <v>246</v>
      </c>
    </row>
    <row r="47" ht="12.75">
      <c r="C47" s="137" t="s">
        <v>243</v>
      </c>
    </row>
    <row r="48" ht="12.75">
      <c r="C48" s="137" t="s">
        <v>244</v>
      </c>
    </row>
    <row r="49" ht="12.75">
      <c r="C49" s="137" t="s">
        <v>245</v>
      </c>
    </row>
    <row r="50" ht="12.75">
      <c r="C50" s="137" t="s">
        <v>361</v>
      </c>
    </row>
    <row r="51" ht="12.75">
      <c r="C51" s="137" t="s">
        <v>269</v>
      </c>
    </row>
    <row r="52" ht="12.75">
      <c r="C52" s="137"/>
    </row>
    <row r="53" ht="12.75">
      <c r="C53" s="137" t="s">
        <v>270</v>
      </c>
    </row>
    <row r="54" ht="12.75">
      <c r="C54" s="137" t="s">
        <v>266</v>
      </c>
    </row>
    <row r="55" ht="12.75">
      <c r="C55" s="137" t="s">
        <v>301</v>
      </c>
    </row>
    <row r="56" ht="12.75">
      <c r="C56" s="137" t="s">
        <v>302</v>
      </c>
    </row>
    <row r="57" ht="12.75">
      <c r="C57" s="137" t="s">
        <v>303</v>
      </c>
    </row>
    <row r="58" ht="12.75">
      <c r="C58" s="137" t="s">
        <v>304</v>
      </c>
    </row>
    <row r="59" ht="12.75">
      <c r="C59" s="137" t="s">
        <v>305</v>
      </c>
    </row>
    <row r="60" ht="12.75">
      <c r="C60" s="137" t="s">
        <v>306</v>
      </c>
    </row>
    <row r="61" ht="12.75">
      <c r="C61" s="137"/>
    </row>
    <row r="62" ht="12.75">
      <c r="B62" s="137" t="s">
        <v>334</v>
      </c>
    </row>
    <row r="63" ht="12.75">
      <c r="C63" s="128"/>
    </row>
    <row r="64" spans="2:3" ht="12.75">
      <c r="B64" s="130" t="s">
        <v>6</v>
      </c>
      <c r="C64" s="126" t="s">
        <v>369</v>
      </c>
    </row>
    <row r="65" spans="2:3" ht="12.75">
      <c r="B65" s="130"/>
      <c r="C65" s="129" t="s">
        <v>370</v>
      </c>
    </row>
    <row r="66" spans="2:4" ht="12.75">
      <c r="B66" s="130"/>
      <c r="C66" s="129" t="s">
        <v>371</v>
      </c>
      <c r="D66" s="137"/>
    </row>
    <row r="67" spans="2:4" ht="12.75">
      <c r="B67" s="130"/>
      <c r="C67" s="129" t="s">
        <v>372</v>
      </c>
      <c r="D67" s="137"/>
    </row>
    <row r="68" spans="2:6" ht="12.75">
      <c r="B68" s="130"/>
      <c r="C68" s="129" t="s">
        <v>373</v>
      </c>
      <c r="F68" s="128"/>
    </row>
    <row r="69" spans="2:6" ht="12.75">
      <c r="B69" s="130"/>
      <c r="C69" s="129" t="s">
        <v>374</v>
      </c>
      <c r="F69" s="128"/>
    </row>
    <row r="70" spans="2:6" ht="12.75">
      <c r="B70" s="130"/>
      <c r="C70" s="129" t="s">
        <v>375</v>
      </c>
      <c r="F70" s="128"/>
    </row>
    <row r="71" spans="2:3" ht="12.75">
      <c r="B71" s="344" t="s">
        <v>7</v>
      </c>
      <c r="C71" s="126" t="s">
        <v>343</v>
      </c>
    </row>
    <row r="72" spans="2:3" ht="12.75">
      <c r="B72" s="344" t="s">
        <v>8</v>
      </c>
      <c r="C72" s="126" t="s">
        <v>344</v>
      </c>
    </row>
    <row r="73" spans="2:3" ht="12.75">
      <c r="B73" s="130"/>
      <c r="C73" s="137" t="s">
        <v>256</v>
      </c>
    </row>
    <row r="74" spans="2:3" ht="12.75">
      <c r="B74" s="344" t="s">
        <v>9</v>
      </c>
      <c r="C74" s="126" t="s">
        <v>358</v>
      </c>
    </row>
    <row r="75" spans="2:4" ht="12.75">
      <c r="B75" s="130" t="s">
        <v>10</v>
      </c>
      <c r="C75" s="126" t="s">
        <v>345</v>
      </c>
      <c r="D75" s="126"/>
    </row>
    <row r="76" spans="2:4" ht="12.75">
      <c r="B76" s="130"/>
      <c r="C76" s="129" t="s">
        <v>335</v>
      </c>
      <c r="D76" s="126"/>
    </row>
    <row r="77" spans="2:5" ht="14.25">
      <c r="B77" s="130" t="s">
        <v>11</v>
      </c>
      <c r="C77" s="126" t="s">
        <v>346</v>
      </c>
      <c r="E77" s="128"/>
    </row>
    <row r="78" spans="2:5" ht="12.75">
      <c r="B78" s="130"/>
      <c r="C78" s="137" t="s">
        <v>341</v>
      </c>
      <c r="E78" s="128"/>
    </row>
    <row r="79" spans="2:5" ht="12.75">
      <c r="B79" s="130"/>
      <c r="C79" s="137" t="s">
        <v>339</v>
      </c>
      <c r="E79" s="128"/>
    </row>
    <row r="80" spans="2:5" ht="12.75">
      <c r="B80" s="130"/>
      <c r="C80" s="137" t="s">
        <v>241</v>
      </c>
      <c r="E80" s="128"/>
    </row>
    <row r="81" spans="2:5" ht="12.75">
      <c r="B81" s="130"/>
      <c r="C81" s="137" t="s">
        <v>342</v>
      </c>
      <c r="E81" s="128"/>
    </row>
    <row r="82" spans="2:5" ht="12.75">
      <c r="B82" s="130"/>
      <c r="C82" s="137" t="s">
        <v>347</v>
      </c>
      <c r="E82" s="128"/>
    </row>
    <row r="83" spans="2:3" ht="12.75">
      <c r="B83" s="130"/>
      <c r="C83" s="137" t="s">
        <v>340</v>
      </c>
    </row>
    <row r="84" spans="2:3" ht="12.75">
      <c r="B84" s="130"/>
      <c r="C84" s="137" t="s">
        <v>377</v>
      </c>
    </row>
    <row r="85" spans="2:3" ht="12.75">
      <c r="B85" s="130"/>
      <c r="C85" s="137" t="s">
        <v>376</v>
      </c>
    </row>
    <row r="86" spans="2:3" ht="12.75">
      <c r="B86" s="130"/>
      <c r="C86" s="137"/>
    </row>
    <row r="87" spans="2:6" ht="12.75">
      <c r="B87" s="344" t="s">
        <v>12</v>
      </c>
      <c r="C87" s="129" t="s">
        <v>348</v>
      </c>
      <c r="F87" s="128"/>
    </row>
    <row r="88" spans="2:6" ht="12.75">
      <c r="B88" s="130"/>
      <c r="C88" s="129" t="s">
        <v>260</v>
      </c>
      <c r="F88" s="128"/>
    </row>
    <row r="89" spans="2:3" ht="12.75">
      <c r="B89" s="344" t="s">
        <v>13</v>
      </c>
      <c r="C89" s="126" t="s">
        <v>349</v>
      </c>
    </row>
    <row r="90" spans="2:3" ht="12.75">
      <c r="B90" s="130"/>
      <c r="C90" s="137" t="s">
        <v>378</v>
      </c>
    </row>
    <row r="91" spans="2:3" ht="12.75">
      <c r="B91" s="130"/>
      <c r="C91" s="137" t="s">
        <v>280</v>
      </c>
    </row>
    <row r="92" spans="2:3" ht="12.75">
      <c r="B92" s="130"/>
      <c r="C92" s="137" t="s">
        <v>285</v>
      </c>
    </row>
    <row r="93" spans="2:3" ht="14.25">
      <c r="B93" s="344" t="s">
        <v>259</v>
      </c>
      <c r="C93" s="126" t="s">
        <v>350</v>
      </c>
    </row>
    <row r="94" spans="2:3" ht="12.75">
      <c r="B94" s="130"/>
      <c r="C94" s="129"/>
    </row>
    <row r="95" spans="2:3" ht="12.75">
      <c r="B95" s="130"/>
      <c r="C95" s="129" t="s">
        <v>0</v>
      </c>
    </row>
    <row r="96" spans="2:3" ht="12.75">
      <c r="B96" s="130"/>
      <c r="C96" s="129" t="s">
        <v>257</v>
      </c>
    </row>
    <row r="97" spans="2:3" ht="12.75">
      <c r="B97" s="130"/>
      <c r="C97" s="129" t="s">
        <v>258</v>
      </c>
    </row>
    <row r="98" spans="2:3" ht="12.75">
      <c r="B98" s="130"/>
      <c r="C98" s="129"/>
    </row>
    <row r="99" spans="2:3" ht="12.75">
      <c r="B99" s="130"/>
      <c r="C99" s="137" t="s">
        <v>236</v>
      </c>
    </row>
    <row r="100" spans="2:3" ht="12.75">
      <c r="B100" s="130"/>
      <c r="C100" s="137" t="s">
        <v>261</v>
      </c>
    </row>
    <row r="101" spans="2:3" ht="12.75">
      <c r="B101" s="130"/>
      <c r="C101" s="137" t="s">
        <v>262</v>
      </c>
    </row>
    <row r="102" spans="2:3" ht="12.75">
      <c r="B102" s="130"/>
      <c r="C102" s="137" t="s">
        <v>263</v>
      </c>
    </row>
    <row r="103" spans="2:3" ht="12.75">
      <c r="B103" s="130"/>
      <c r="C103" s="137" t="s">
        <v>290</v>
      </c>
    </row>
    <row r="105" spans="2:6" ht="12.75">
      <c r="B105" s="44" t="s">
        <v>14</v>
      </c>
      <c r="C105" s="137" t="s">
        <v>235</v>
      </c>
      <c r="F105" s="137" t="s">
        <v>188</v>
      </c>
    </row>
    <row r="106" ht="12.75">
      <c r="F106" s="44" t="s">
        <v>169</v>
      </c>
    </row>
    <row r="108" spans="2:6" ht="12.75">
      <c r="B108" s="131" t="s">
        <v>15</v>
      </c>
      <c r="C108" s="137" t="s">
        <v>234</v>
      </c>
      <c r="F108" s="137" t="s">
        <v>182</v>
      </c>
    </row>
    <row r="109" spans="2:6" ht="12.75">
      <c r="B109" s="131"/>
      <c r="F109" s="137" t="s">
        <v>219</v>
      </c>
    </row>
    <row r="110" ht="12.75">
      <c r="B110" s="131"/>
    </row>
    <row r="111" ht="12.75">
      <c r="C111" s="132" t="s">
        <v>170</v>
      </c>
    </row>
    <row r="112" ht="12.75">
      <c r="F112" s="137" t="s">
        <v>220</v>
      </c>
    </row>
    <row r="113" ht="12.75">
      <c r="F113" s="137" t="s">
        <v>362</v>
      </c>
    </row>
    <row r="114" ht="12.75">
      <c r="F114" s="137" t="s">
        <v>221</v>
      </c>
    </row>
    <row r="115" spans="3:6" ht="12.75">
      <c r="C115" s="132" t="s">
        <v>171</v>
      </c>
      <c r="F115" s="44" t="s">
        <v>172</v>
      </c>
    </row>
    <row r="116" spans="3:6" ht="12.75">
      <c r="C116" s="132" t="s">
        <v>173</v>
      </c>
      <c r="F116" s="44" t="s">
        <v>174</v>
      </c>
    </row>
    <row r="117" spans="3:6" ht="12.75">
      <c r="C117" s="132"/>
      <c r="F117" s="137" t="s">
        <v>183</v>
      </c>
    </row>
    <row r="118" spans="3:6" ht="12.75">
      <c r="C118" s="132" t="s">
        <v>175</v>
      </c>
      <c r="F118" s="137" t="s">
        <v>284</v>
      </c>
    </row>
    <row r="119" ht="12.75">
      <c r="F119" s="137" t="s">
        <v>237</v>
      </c>
    </row>
    <row r="120" ht="12.75">
      <c r="F120" s="137" t="s">
        <v>238</v>
      </c>
    </row>
    <row r="121" ht="12.75">
      <c r="F121" s="137" t="s">
        <v>239</v>
      </c>
    </row>
    <row r="122" ht="12.75">
      <c r="F122" s="137" t="s">
        <v>240</v>
      </c>
    </row>
    <row r="123" ht="12.75">
      <c r="C123" s="137" t="s">
        <v>307</v>
      </c>
    </row>
    <row r="125" ht="12.75">
      <c r="B125" s="44" t="s">
        <v>16</v>
      </c>
    </row>
    <row r="126" ht="12.75">
      <c r="B126" s="137" t="s">
        <v>264</v>
      </c>
    </row>
    <row r="127" ht="12.75">
      <c r="B127" s="137"/>
    </row>
    <row r="128" ht="12.75">
      <c r="B128" s="129" t="s">
        <v>291</v>
      </c>
    </row>
    <row r="129" ht="12.75">
      <c r="B129" s="129" t="s">
        <v>292</v>
      </c>
    </row>
    <row r="130" ht="12.75">
      <c r="B130" s="129" t="s">
        <v>294</v>
      </c>
    </row>
    <row r="131" ht="12.75">
      <c r="B131" s="137" t="s">
        <v>293</v>
      </c>
    </row>
    <row r="132" ht="12.75">
      <c r="B132" s="137" t="s">
        <v>295</v>
      </c>
    </row>
    <row r="133" ht="12.75">
      <c r="B133" s="137"/>
    </row>
    <row r="134" ht="12.75">
      <c r="B134" s="126" t="s">
        <v>177</v>
      </c>
    </row>
    <row r="136" ht="15.75">
      <c r="B136" s="137" t="s">
        <v>351</v>
      </c>
    </row>
    <row r="137" ht="12.75">
      <c r="B137" s="129" t="s">
        <v>352</v>
      </c>
    </row>
    <row r="138" ht="12.75">
      <c r="B138" s="129" t="s">
        <v>353</v>
      </c>
    </row>
    <row r="139" ht="15.75">
      <c r="B139" s="129" t="s">
        <v>354</v>
      </c>
    </row>
    <row r="140" ht="12.75">
      <c r="B140" s="128"/>
    </row>
    <row r="141" spans="2:4" ht="14.25">
      <c r="B141" s="126" t="s">
        <v>187</v>
      </c>
      <c r="C141" s="126"/>
      <c r="D141" s="126"/>
    </row>
    <row r="142" spans="5:10" ht="12.75">
      <c r="E142" s="435">
        <v>4.5</v>
      </c>
      <c r="F142" s="430" t="s">
        <v>176</v>
      </c>
      <c r="G142" s="440" t="s">
        <v>17</v>
      </c>
      <c r="H142" s="441"/>
      <c r="I142" s="441"/>
      <c r="J142" s="133"/>
    </row>
    <row r="143" spans="3:11" ht="12.75">
      <c r="C143" s="432" t="s">
        <v>18</v>
      </c>
      <c r="D143" s="434" t="s">
        <v>215</v>
      </c>
      <c r="E143" s="436"/>
      <c r="F143" s="431"/>
      <c r="G143" s="442"/>
      <c r="H143" s="442"/>
      <c r="I143" s="442"/>
      <c r="J143" s="434" t="s">
        <v>176</v>
      </c>
      <c r="K143" s="438">
        <f>E142/E144</f>
        <v>0.75</v>
      </c>
    </row>
    <row r="144" spans="3:12" ht="12.75">
      <c r="C144" s="433"/>
      <c r="D144" s="434"/>
      <c r="E144" s="437">
        <v>6</v>
      </c>
      <c r="F144" s="431"/>
      <c r="G144" s="426" t="s">
        <v>19</v>
      </c>
      <c r="H144" s="427"/>
      <c r="I144" s="427"/>
      <c r="J144" s="434"/>
      <c r="K144" s="439"/>
      <c r="L144" s="434"/>
    </row>
    <row r="145" spans="5:12" ht="12.75">
      <c r="E145" s="435"/>
      <c r="F145" s="431"/>
      <c r="G145" s="441"/>
      <c r="H145" s="441"/>
      <c r="I145" s="441"/>
      <c r="K145" s="134"/>
      <c r="L145" s="434"/>
    </row>
    <row r="146" spans="5:12" ht="15.75">
      <c r="E146" s="343"/>
      <c r="F146" s="341"/>
      <c r="G146" s="246"/>
      <c r="H146" s="246"/>
      <c r="I146" s="246"/>
      <c r="K146" s="134"/>
      <c r="L146" s="342"/>
    </row>
    <row r="147" ht="12.75">
      <c r="B147" s="135" t="s">
        <v>178</v>
      </c>
    </row>
    <row r="148" ht="12.75">
      <c r="B148" s="136" t="s">
        <v>20</v>
      </c>
    </row>
    <row r="150" spans="2:6" ht="12.75">
      <c r="B150" s="44" t="s">
        <v>21</v>
      </c>
      <c r="F150" s="137" t="s">
        <v>271</v>
      </c>
    </row>
    <row r="151" spans="2:6" ht="12.75">
      <c r="B151" s="44" t="s">
        <v>22</v>
      </c>
      <c r="F151" s="44" t="s">
        <v>179</v>
      </c>
    </row>
    <row r="152" spans="2:6" ht="12.75">
      <c r="B152" s="44" t="s">
        <v>23</v>
      </c>
      <c r="F152" s="44" t="s">
        <v>180</v>
      </c>
    </row>
    <row r="154" spans="2:10" ht="12.75">
      <c r="B154" s="407" t="s">
        <v>404</v>
      </c>
      <c r="C154" s="80"/>
      <c r="D154" s="80"/>
      <c r="E154" s="80"/>
      <c r="F154" s="80"/>
      <c r="G154" s="80"/>
      <c r="H154" s="80"/>
      <c r="I154" s="80"/>
      <c r="J154" s="80"/>
    </row>
    <row r="156" ht="12.75">
      <c r="B156" s="406" t="s">
        <v>400</v>
      </c>
    </row>
    <row r="157" spans="2:11" ht="12.75">
      <c r="B157" s="428" t="s">
        <v>401</v>
      </c>
      <c r="C157" s="428"/>
      <c r="D157" s="408">
        <v>40165</v>
      </c>
      <c r="E157" s="428" t="s">
        <v>402</v>
      </c>
      <c r="F157" s="429"/>
      <c r="G157" s="429"/>
      <c r="H157" s="429"/>
      <c r="I157" s="429"/>
      <c r="J157" s="429"/>
      <c r="K157" s="429"/>
    </row>
    <row r="158" spans="2:11" ht="12.75">
      <c r="B158" s="428" t="s">
        <v>406</v>
      </c>
      <c r="C158" s="428"/>
      <c r="D158" s="408">
        <v>40277</v>
      </c>
      <c r="E158" s="428" t="s">
        <v>403</v>
      </c>
      <c r="F158" s="429"/>
      <c r="G158" s="429"/>
      <c r="H158" s="429"/>
      <c r="I158" s="429"/>
      <c r="J158" s="429"/>
      <c r="K158" s="429"/>
    </row>
    <row r="159" spans="2:11" ht="12.75">
      <c r="B159" s="428"/>
      <c r="C159" s="428"/>
      <c r="D159" s="408"/>
      <c r="E159" s="428"/>
      <c r="F159" s="429"/>
      <c r="G159" s="429"/>
      <c r="H159" s="429"/>
      <c r="I159" s="429"/>
      <c r="J159" s="429"/>
      <c r="K159" s="429"/>
    </row>
    <row r="160" spans="2:11" ht="12.75">
      <c r="B160" s="428"/>
      <c r="C160" s="428"/>
      <c r="D160" s="408"/>
      <c r="E160" s="428"/>
      <c r="F160" s="429"/>
      <c r="G160" s="429"/>
      <c r="H160" s="429"/>
      <c r="I160" s="429"/>
      <c r="J160" s="429"/>
      <c r="K160" s="429"/>
    </row>
    <row r="161" spans="2:11" ht="12.75">
      <c r="B161" s="428"/>
      <c r="C161" s="428"/>
      <c r="D161" s="408"/>
      <c r="E161" s="428"/>
      <c r="F161" s="429"/>
      <c r="G161" s="429"/>
      <c r="H161" s="429"/>
      <c r="I161" s="429"/>
      <c r="J161" s="429"/>
      <c r="K161" s="429"/>
    </row>
    <row r="162" spans="2:11" ht="12.75">
      <c r="B162" s="428"/>
      <c r="C162" s="428"/>
      <c r="D162" s="408"/>
      <c r="E162" s="428"/>
      <c r="F162" s="429"/>
      <c r="G162" s="429"/>
      <c r="H162" s="429"/>
      <c r="I162" s="429"/>
      <c r="J162" s="429"/>
      <c r="K162" s="429"/>
    </row>
  </sheetData>
  <sheetProtection sheet="1" objects="1" scenarios="1"/>
  <mergeCells count="22">
    <mergeCell ref="L144:L145"/>
    <mergeCell ref="K143:K144"/>
    <mergeCell ref="J143:J144"/>
    <mergeCell ref="G142:I143"/>
    <mergeCell ref="G144:I145"/>
    <mergeCell ref="F142:F145"/>
    <mergeCell ref="C143:C144"/>
    <mergeCell ref="D143:D144"/>
    <mergeCell ref="E142:E143"/>
    <mergeCell ref="E144:E145"/>
    <mergeCell ref="B157:C157"/>
    <mergeCell ref="E157:K157"/>
    <mergeCell ref="B158:C158"/>
    <mergeCell ref="E158:K158"/>
    <mergeCell ref="B159:C159"/>
    <mergeCell ref="E159:K159"/>
    <mergeCell ref="B160:C160"/>
    <mergeCell ref="E160:K160"/>
    <mergeCell ref="B161:C161"/>
    <mergeCell ref="E161:K161"/>
    <mergeCell ref="B162:C162"/>
    <mergeCell ref="E162:K162"/>
  </mergeCells>
  <printOptions/>
  <pageMargins left="0.984251968503937" right="0.984251968503937" top="0.3937007874015748" bottom="0.3937007874015748" header="0.5118110236220472" footer="0.5118110236220472"/>
  <pageSetup fitToHeight="0" fitToWidth="1" horizontalDpi="360" verticalDpi="360" orientation="landscape" paperSize="9" r:id="rId1"/>
  <rowBreaks count="3" manualBreakCount="3">
    <brk id="43" max="11" man="1"/>
    <brk id="85" max="11" man="1"/>
    <brk id="12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9"/>
  <sheetViews>
    <sheetView showGridLines="0" tabSelected="1" workbookViewId="0" topLeftCell="A1">
      <pane xSplit="2" ySplit="4" topLeftCell="D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11.421875" defaultRowHeight="12.75"/>
  <cols>
    <col min="1" max="1" width="2.00390625" style="0" customWidth="1"/>
    <col min="2" max="2" width="20.57421875" style="114" customWidth="1"/>
    <col min="3" max="3" width="5.421875" style="334" hidden="1" customWidth="1"/>
    <col min="4" max="5" width="5.00390625" style="8" customWidth="1"/>
    <col min="6" max="9" width="5.00390625" style="113" customWidth="1"/>
    <col min="10" max="19" width="5.00390625" style="8" customWidth="1"/>
    <col min="20" max="20" width="5.00390625" style="0" hidden="1" customWidth="1"/>
    <col min="21" max="29" width="5.00390625" style="0" customWidth="1"/>
    <col min="30" max="30" width="1.421875" style="0" customWidth="1"/>
  </cols>
  <sheetData>
    <row r="1" spans="2:19" ht="13.5" thickBot="1">
      <c r="B1" s="8"/>
      <c r="G1" s="607" t="s">
        <v>288</v>
      </c>
      <c r="H1" s="608"/>
      <c r="I1" s="608"/>
      <c r="J1" s="608"/>
      <c r="K1" s="608"/>
      <c r="L1" s="608"/>
      <c r="M1" s="608"/>
      <c r="N1" s="608"/>
      <c r="O1" s="608"/>
      <c r="P1" s="608"/>
      <c r="Q1" s="609">
        <f>'Anzeige Bl. 1'!$AA$2</f>
        <v>40277</v>
      </c>
      <c r="R1" s="609"/>
      <c r="S1" s="609"/>
    </row>
    <row r="2" spans="1:29" ht="12.75">
      <c r="A2" s="5"/>
      <c r="B2" s="604" t="s">
        <v>96</v>
      </c>
      <c r="C2" s="335"/>
      <c r="D2" s="205" t="s">
        <v>51</v>
      </c>
      <c r="E2" s="123"/>
      <c r="F2" s="120"/>
      <c r="G2" s="120"/>
      <c r="H2" s="121"/>
      <c r="I2" s="120"/>
      <c r="J2" s="122"/>
      <c r="K2" s="123"/>
      <c r="L2" s="122"/>
      <c r="M2" s="123"/>
      <c r="N2" s="122"/>
      <c r="O2" s="123"/>
      <c r="P2" s="122"/>
      <c r="Q2" s="123"/>
      <c r="R2" s="122"/>
      <c r="S2" s="124"/>
      <c r="T2" s="598" t="s">
        <v>242</v>
      </c>
      <c r="U2" s="599"/>
      <c r="V2" s="599"/>
      <c r="W2" s="599"/>
      <c r="X2" s="599"/>
      <c r="Y2" s="599"/>
      <c r="Z2" s="599"/>
      <c r="AA2" s="599"/>
      <c r="AB2" s="599"/>
      <c r="AC2" s="600"/>
    </row>
    <row r="3" spans="1:29" ht="12.75">
      <c r="A3" s="5"/>
      <c r="B3" s="605"/>
      <c r="C3" s="390">
        <v>0</v>
      </c>
      <c r="D3" s="389">
        <v>1.8</v>
      </c>
      <c r="E3" s="308">
        <v>3.5</v>
      </c>
      <c r="F3" s="309">
        <v>7</v>
      </c>
      <c r="G3" s="309">
        <v>10.1</v>
      </c>
      <c r="H3" s="310">
        <v>14</v>
      </c>
      <c r="I3" s="309">
        <v>18</v>
      </c>
      <c r="J3" s="311">
        <v>21</v>
      </c>
      <c r="K3" s="308">
        <v>24.9</v>
      </c>
      <c r="L3" s="311">
        <v>28</v>
      </c>
      <c r="M3" s="308">
        <v>50</v>
      </c>
      <c r="N3" s="311">
        <v>144</v>
      </c>
      <c r="O3" s="308">
        <v>430</v>
      </c>
      <c r="P3" s="311">
        <v>1240</v>
      </c>
      <c r="Q3" s="308">
        <v>2320</v>
      </c>
      <c r="R3" s="311">
        <v>3400</v>
      </c>
      <c r="S3" s="312">
        <v>5650</v>
      </c>
      <c r="T3" s="601"/>
      <c r="U3" s="602"/>
      <c r="V3" s="602"/>
      <c r="W3" s="602"/>
      <c r="X3" s="602"/>
      <c r="Y3" s="602"/>
      <c r="Z3" s="602"/>
      <c r="AA3" s="602"/>
      <c r="AB3" s="602"/>
      <c r="AC3" s="603"/>
    </row>
    <row r="4" spans="1:29" ht="13.5" thickBot="1">
      <c r="A4" s="5"/>
      <c r="B4" s="606"/>
      <c r="C4" s="336"/>
      <c r="D4" s="206" t="s">
        <v>97</v>
      </c>
      <c r="E4" s="313"/>
      <c r="F4" s="314"/>
      <c r="G4" s="315"/>
      <c r="H4" s="316"/>
      <c r="I4" s="315"/>
      <c r="J4" s="317"/>
      <c r="K4" s="313"/>
      <c r="L4" s="317"/>
      <c r="M4" s="313"/>
      <c r="N4" s="317"/>
      <c r="O4" s="313"/>
      <c r="P4" s="317"/>
      <c r="Q4" s="313"/>
      <c r="R4" s="317"/>
      <c r="S4" s="318"/>
      <c r="T4" s="346">
        <v>0</v>
      </c>
      <c r="U4" s="347">
        <v>10</v>
      </c>
      <c r="V4" s="347">
        <v>20</v>
      </c>
      <c r="W4" s="347">
        <v>30</v>
      </c>
      <c r="X4" s="347">
        <v>40</v>
      </c>
      <c r="Y4" s="347">
        <v>50</v>
      </c>
      <c r="Z4" s="347">
        <v>60</v>
      </c>
      <c r="AA4" s="347">
        <v>70</v>
      </c>
      <c r="AB4" s="347">
        <v>80</v>
      </c>
      <c r="AC4" s="348">
        <v>90</v>
      </c>
    </row>
    <row r="5" spans="1:29" ht="13.5" hidden="1" thickBot="1">
      <c r="A5" s="5"/>
      <c r="B5" s="329">
        <v>0</v>
      </c>
      <c r="C5" s="330" t="s">
        <v>88</v>
      </c>
      <c r="D5" s="330" t="s">
        <v>88</v>
      </c>
      <c r="E5" s="330" t="s">
        <v>88</v>
      </c>
      <c r="F5" s="330" t="s">
        <v>88</v>
      </c>
      <c r="G5" s="330" t="s">
        <v>88</v>
      </c>
      <c r="H5" s="330" t="s">
        <v>88</v>
      </c>
      <c r="I5" s="330" t="s">
        <v>88</v>
      </c>
      <c r="J5" s="330" t="s">
        <v>88</v>
      </c>
      <c r="K5" s="330" t="s">
        <v>88</v>
      </c>
      <c r="L5" s="330" t="s">
        <v>88</v>
      </c>
      <c r="M5" s="330" t="s">
        <v>88</v>
      </c>
      <c r="N5" s="330" t="s">
        <v>88</v>
      </c>
      <c r="O5" s="330" t="s">
        <v>88</v>
      </c>
      <c r="P5" s="330" t="s">
        <v>88</v>
      </c>
      <c r="Q5" s="330" t="s">
        <v>88</v>
      </c>
      <c r="R5" s="330" t="s">
        <v>88</v>
      </c>
      <c r="S5" s="333" t="s">
        <v>88</v>
      </c>
      <c r="T5" s="331">
        <v>0</v>
      </c>
      <c r="U5" s="332" t="s">
        <v>88</v>
      </c>
      <c r="V5" s="332" t="s">
        <v>88</v>
      </c>
      <c r="W5" s="332" t="s">
        <v>88</v>
      </c>
      <c r="X5" s="332" t="s">
        <v>88</v>
      </c>
      <c r="Y5" s="332" t="s">
        <v>88</v>
      </c>
      <c r="Z5" s="332" t="s">
        <v>88</v>
      </c>
      <c r="AA5" s="332" t="s">
        <v>88</v>
      </c>
      <c r="AB5" s="332" t="s">
        <v>88</v>
      </c>
      <c r="AC5" s="381" t="s">
        <v>88</v>
      </c>
    </row>
    <row r="6" spans="1:29" ht="12.75">
      <c r="A6" s="5"/>
      <c r="B6" s="116" t="s">
        <v>99</v>
      </c>
      <c r="C6" s="338" t="s">
        <v>88</v>
      </c>
      <c r="D6" s="115">
        <v>3.12</v>
      </c>
      <c r="E6" s="300">
        <v>3.12</v>
      </c>
      <c r="F6" s="300">
        <v>3.12</v>
      </c>
      <c r="G6" s="300">
        <v>3.12</v>
      </c>
      <c r="H6" s="300">
        <v>3.12</v>
      </c>
      <c r="I6" s="300">
        <v>3.12</v>
      </c>
      <c r="J6" s="300">
        <v>3.12</v>
      </c>
      <c r="K6" s="300">
        <v>3.12</v>
      </c>
      <c r="L6" s="300">
        <v>3.12</v>
      </c>
      <c r="M6" s="300" t="s">
        <v>88</v>
      </c>
      <c r="N6" s="319" t="s">
        <v>88</v>
      </c>
      <c r="O6" s="319" t="s">
        <v>88</v>
      </c>
      <c r="P6" s="319" t="s">
        <v>88</v>
      </c>
      <c r="Q6" s="319" t="s">
        <v>88</v>
      </c>
      <c r="R6" s="319" t="s">
        <v>88</v>
      </c>
      <c r="S6" s="320" t="s">
        <v>88</v>
      </c>
      <c r="T6" s="378">
        <v>0</v>
      </c>
      <c r="U6" s="382" t="s">
        <v>88</v>
      </c>
      <c r="V6" s="383" t="s">
        <v>88</v>
      </c>
      <c r="W6" s="383" t="s">
        <v>88</v>
      </c>
      <c r="X6" s="383" t="s">
        <v>88</v>
      </c>
      <c r="Y6" s="383" t="s">
        <v>88</v>
      </c>
      <c r="Z6" s="383" t="s">
        <v>88</v>
      </c>
      <c r="AA6" s="383" t="s">
        <v>88</v>
      </c>
      <c r="AB6" s="383" t="s">
        <v>88</v>
      </c>
      <c r="AC6" s="384" t="s">
        <v>88</v>
      </c>
    </row>
    <row r="7" spans="1:29" ht="12.75">
      <c r="A7" s="5"/>
      <c r="B7" s="116" t="s">
        <v>100</v>
      </c>
      <c r="C7" s="338" t="s">
        <v>88</v>
      </c>
      <c r="D7" s="300" t="s">
        <v>88</v>
      </c>
      <c r="E7" s="300" t="s">
        <v>88</v>
      </c>
      <c r="F7" s="300" t="s">
        <v>88</v>
      </c>
      <c r="G7" s="300" t="s">
        <v>88</v>
      </c>
      <c r="H7" s="300">
        <v>7.15</v>
      </c>
      <c r="I7" s="300">
        <v>7.15</v>
      </c>
      <c r="J7" s="300">
        <v>7.15</v>
      </c>
      <c r="K7" s="300">
        <v>7.15</v>
      </c>
      <c r="L7" s="300">
        <v>7.15</v>
      </c>
      <c r="M7" s="300">
        <v>7.15</v>
      </c>
      <c r="N7" s="319" t="s">
        <v>88</v>
      </c>
      <c r="O7" s="319" t="s">
        <v>88</v>
      </c>
      <c r="P7" s="319" t="s">
        <v>88</v>
      </c>
      <c r="Q7" s="319" t="s">
        <v>88</v>
      </c>
      <c r="R7" s="319" t="s">
        <v>88</v>
      </c>
      <c r="S7" s="320" t="s">
        <v>88</v>
      </c>
      <c r="T7" s="378">
        <v>0</v>
      </c>
      <c r="U7" s="385" t="s">
        <v>88</v>
      </c>
      <c r="V7" s="323" t="s">
        <v>88</v>
      </c>
      <c r="W7" s="323" t="s">
        <v>88</v>
      </c>
      <c r="X7" s="323" t="s">
        <v>88</v>
      </c>
      <c r="Y7" s="323" t="s">
        <v>88</v>
      </c>
      <c r="Z7" s="323" t="s">
        <v>88</v>
      </c>
      <c r="AA7" s="323" t="s">
        <v>88</v>
      </c>
      <c r="AB7" s="323" t="s">
        <v>88</v>
      </c>
      <c r="AC7" s="324" t="s">
        <v>88</v>
      </c>
    </row>
    <row r="8" spans="1:29" ht="12.75">
      <c r="A8" s="5"/>
      <c r="B8" s="116" t="s">
        <v>101</v>
      </c>
      <c r="C8" s="338" t="s">
        <v>88</v>
      </c>
      <c r="D8" s="300" t="s">
        <v>88</v>
      </c>
      <c r="E8" s="300" t="s">
        <v>88</v>
      </c>
      <c r="F8" s="300" t="s">
        <v>88</v>
      </c>
      <c r="G8" s="300" t="s">
        <v>88</v>
      </c>
      <c r="H8" s="300">
        <v>3.8</v>
      </c>
      <c r="I8" s="319" t="s">
        <v>88</v>
      </c>
      <c r="J8" s="319" t="s">
        <v>88</v>
      </c>
      <c r="K8" s="319" t="s">
        <v>88</v>
      </c>
      <c r="L8" s="319" t="s">
        <v>88</v>
      </c>
      <c r="M8" s="319" t="s">
        <v>88</v>
      </c>
      <c r="N8" s="319" t="s">
        <v>88</v>
      </c>
      <c r="O8" s="319" t="s">
        <v>88</v>
      </c>
      <c r="P8" s="319" t="s">
        <v>88</v>
      </c>
      <c r="Q8" s="319" t="s">
        <v>88</v>
      </c>
      <c r="R8" s="319" t="s">
        <v>88</v>
      </c>
      <c r="S8" s="320" t="s">
        <v>88</v>
      </c>
      <c r="T8" s="378">
        <v>0</v>
      </c>
      <c r="U8" s="385" t="s">
        <v>88</v>
      </c>
      <c r="V8" s="323" t="s">
        <v>88</v>
      </c>
      <c r="W8" s="323" t="s">
        <v>88</v>
      </c>
      <c r="X8" s="323" t="s">
        <v>88</v>
      </c>
      <c r="Y8" s="323" t="s">
        <v>88</v>
      </c>
      <c r="Z8" s="323" t="s">
        <v>88</v>
      </c>
      <c r="AA8" s="323" t="s">
        <v>88</v>
      </c>
      <c r="AB8" s="323" t="s">
        <v>88</v>
      </c>
      <c r="AC8" s="324" t="s">
        <v>88</v>
      </c>
    </row>
    <row r="9" spans="1:29" ht="12.75">
      <c r="A9" s="5"/>
      <c r="B9" s="116" t="s">
        <v>281</v>
      </c>
      <c r="C9" s="338" t="s">
        <v>88</v>
      </c>
      <c r="D9" s="300" t="s">
        <v>88</v>
      </c>
      <c r="E9" s="300" t="s">
        <v>88</v>
      </c>
      <c r="F9" s="300" t="s">
        <v>88</v>
      </c>
      <c r="G9" s="300" t="s">
        <v>88</v>
      </c>
      <c r="H9" s="300" t="s">
        <v>88</v>
      </c>
      <c r="I9" s="300" t="s">
        <v>88</v>
      </c>
      <c r="J9" s="300" t="s">
        <v>88</v>
      </c>
      <c r="K9" s="300" t="s">
        <v>88</v>
      </c>
      <c r="L9" s="300">
        <v>4.32</v>
      </c>
      <c r="M9" s="300">
        <v>4.32</v>
      </c>
      <c r="N9" s="300">
        <v>4.32</v>
      </c>
      <c r="O9" s="300">
        <v>4.32</v>
      </c>
      <c r="P9" s="300">
        <v>4.32</v>
      </c>
      <c r="Q9" s="300" t="s">
        <v>88</v>
      </c>
      <c r="R9" s="300" t="s">
        <v>88</v>
      </c>
      <c r="S9" s="301" t="s">
        <v>88</v>
      </c>
      <c r="T9" s="378">
        <v>0</v>
      </c>
      <c r="U9" s="385">
        <v>2.2</v>
      </c>
      <c r="V9" s="323">
        <v>1.64</v>
      </c>
      <c r="W9" s="323">
        <v>7.87</v>
      </c>
      <c r="X9" s="323">
        <v>14</v>
      </c>
      <c r="Y9" s="323">
        <v>6.52</v>
      </c>
      <c r="Z9" s="323">
        <v>7.76</v>
      </c>
      <c r="AA9" s="323">
        <v>9.19</v>
      </c>
      <c r="AB9" s="323">
        <v>16.9</v>
      </c>
      <c r="AC9" s="324">
        <v>22.8</v>
      </c>
    </row>
    <row r="10" spans="1:29" ht="12.75">
      <c r="A10" s="5"/>
      <c r="B10" s="116" t="s">
        <v>379</v>
      </c>
      <c r="C10" s="338" t="s">
        <v>88</v>
      </c>
      <c r="D10" s="300" t="s">
        <v>88</v>
      </c>
      <c r="E10" s="300" t="s">
        <v>88</v>
      </c>
      <c r="F10" s="300">
        <v>9.1</v>
      </c>
      <c r="G10" s="300">
        <v>9.1</v>
      </c>
      <c r="H10" s="300">
        <v>9.1</v>
      </c>
      <c r="I10" s="300">
        <v>9.1</v>
      </c>
      <c r="J10" s="300">
        <v>9.1</v>
      </c>
      <c r="K10" s="300">
        <v>9.1</v>
      </c>
      <c r="L10" s="300">
        <v>10.3</v>
      </c>
      <c r="M10" s="300">
        <v>9.1</v>
      </c>
      <c r="N10" s="319" t="s">
        <v>88</v>
      </c>
      <c r="O10" s="319" t="s">
        <v>88</v>
      </c>
      <c r="P10" s="319" t="s">
        <v>88</v>
      </c>
      <c r="Q10" s="319" t="s">
        <v>88</v>
      </c>
      <c r="R10" s="319" t="s">
        <v>88</v>
      </c>
      <c r="S10" s="320" t="s">
        <v>88</v>
      </c>
      <c r="T10" s="378">
        <v>0</v>
      </c>
      <c r="U10" s="385" t="s">
        <v>88</v>
      </c>
      <c r="V10" s="323" t="s">
        <v>88</v>
      </c>
      <c r="W10" s="323" t="s">
        <v>88</v>
      </c>
      <c r="X10" s="323" t="s">
        <v>88</v>
      </c>
      <c r="Y10" s="323" t="s">
        <v>88</v>
      </c>
      <c r="Z10" s="323" t="s">
        <v>88</v>
      </c>
      <c r="AA10" s="323" t="s">
        <v>88</v>
      </c>
      <c r="AB10" s="323" t="s">
        <v>88</v>
      </c>
      <c r="AC10" s="324" t="s">
        <v>88</v>
      </c>
    </row>
    <row r="11" spans="1:29" ht="12.75">
      <c r="A11" s="5"/>
      <c r="B11" s="116" t="s">
        <v>380</v>
      </c>
      <c r="C11" s="338" t="s">
        <v>88</v>
      </c>
      <c r="D11" s="300" t="s">
        <v>88</v>
      </c>
      <c r="E11" s="300" t="s">
        <v>88</v>
      </c>
      <c r="F11" s="300" t="s">
        <v>88</v>
      </c>
      <c r="G11" s="300" t="s">
        <v>88</v>
      </c>
      <c r="H11" s="300">
        <v>11.4</v>
      </c>
      <c r="I11" s="300">
        <v>11.4</v>
      </c>
      <c r="J11" s="300">
        <v>11.4</v>
      </c>
      <c r="K11" s="300">
        <v>11.4</v>
      </c>
      <c r="L11" s="300">
        <v>12</v>
      </c>
      <c r="M11" s="300">
        <v>11.4</v>
      </c>
      <c r="N11" s="319" t="s">
        <v>88</v>
      </c>
      <c r="O11" s="319" t="s">
        <v>88</v>
      </c>
      <c r="P11" s="319" t="s">
        <v>88</v>
      </c>
      <c r="Q11" s="319" t="s">
        <v>88</v>
      </c>
      <c r="R11" s="319" t="s">
        <v>88</v>
      </c>
      <c r="S11" s="320" t="s">
        <v>88</v>
      </c>
      <c r="T11" s="378">
        <v>0</v>
      </c>
      <c r="U11" s="385" t="s">
        <v>88</v>
      </c>
      <c r="V11" s="323" t="s">
        <v>88</v>
      </c>
      <c r="W11" s="323" t="s">
        <v>88</v>
      </c>
      <c r="X11" s="323" t="s">
        <v>88</v>
      </c>
      <c r="Y11" s="323" t="s">
        <v>88</v>
      </c>
      <c r="Z11" s="323" t="s">
        <v>88</v>
      </c>
      <c r="AA11" s="323" t="s">
        <v>88</v>
      </c>
      <c r="AB11" s="323" t="s">
        <v>88</v>
      </c>
      <c r="AC11" s="324" t="s">
        <v>88</v>
      </c>
    </row>
    <row r="12" spans="1:29" ht="12.75">
      <c r="A12" s="5"/>
      <c r="B12" s="116" t="s">
        <v>381</v>
      </c>
      <c r="C12" s="338" t="s">
        <v>88</v>
      </c>
      <c r="D12" s="300" t="s">
        <v>88</v>
      </c>
      <c r="E12" s="300" t="s">
        <v>88</v>
      </c>
      <c r="F12" s="300" t="s">
        <v>88</v>
      </c>
      <c r="G12" s="300" t="s">
        <v>88</v>
      </c>
      <c r="H12" s="300">
        <v>12.1</v>
      </c>
      <c r="I12" s="300">
        <v>12.1</v>
      </c>
      <c r="J12" s="300">
        <v>12.1</v>
      </c>
      <c r="K12" s="300">
        <v>12.1</v>
      </c>
      <c r="L12" s="300">
        <v>12.7</v>
      </c>
      <c r="M12" s="300">
        <v>12.1</v>
      </c>
      <c r="N12" s="319" t="s">
        <v>88</v>
      </c>
      <c r="O12" s="319" t="s">
        <v>88</v>
      </c>
      <c r="P12" s="319" t="s">
        <v>88</v>
      </c>
      <c r="Q12" s="319" t="s">
        <v>88</v>
      </c>
      <c r="R12" s="319" t="s">
        <v>88</v>
      </c>
      <c r="S12" s="320" t="s">
        <v>88</v>
      </c>
      <c r="T12" s="378">
        <v>0</v>
      </c>
      <c r="U12" s="385" t="s">
        <v>88</v>
      </c>
      <c r="V12" s="323" t="s">
        <v>88</v>
      </c>
      <c r="W12" s="323" t="s">
        <v>88</v>
      </c>
      <c r="X12" s="323" t="s">
        <v>88</v>
      </c>
      <c r="Y12" s="323" t="s">
        <v>88</v>
      </c>
      <c r="Z12" s="323" t="s">
        <v>88</v>
      </c>
      <c r="AA12" s="323" t="s">
        <v>88</v>
      </c>
      <c r="AB12" s="323" t="s">
        <v>88</v>
      </c>
      <c r="AC12" s="324" t="s">
        <v>88</v>
      </c>
    </row>
    <row r="13" spans="1:29" ht="12.75">
      <c r="A13" s="5"/>
      <c r="B13" s="116" t="s">
        <v>382</v>
      </c>
      <c r="C13" s="338" t="s">
        <v>88</v>
      </c>
      <c r="D13" s="300" t="s">
        <v>88</v>
      </c>
      <c r="E13" s="300" t="s">
        <v>88</v>
      </c>
      <c r="F13" s="300" t="s">
        <v>88</v>
      </c>
      <c r="G13" s="300" t="s">
        <v>88</v>
      </c>
      <c r="H13" s="300">
        <v>12.7</v>
      </c>
      <c r="I13" s="300">
        <v>12.7</v>
      </c>
      <c r="J13" s="300">
        <v>12.7</v>
      </c>
      <c r="K13" s="300">
        <v>12.7</v>
      </c>
      <c r="L13" s="300">
        <v>12.5</v>
      </c>
      <c r="M13" s="300">
        <v>12.5</v>
      </c>
      <c r="N13" s="319" t="s">
        <v>88</v>
      </c>
      <c r="O13" s="319" t="s">
        <v>88</v>
      </c>
      <c r="P13" s="319" t="s">
        <v>88</v>
      </c>
      <c r="Q13" s="319" t="s">
        <v>88</v>
      </c>
      <c r="R13" s="319" t="s">
        <v>88</v>
      </c>
      <c r="S13" s="320" t="s">
        <v>88</v>
      </c>
      <c r="T13" s="378">
        <v>0</v>
      </c>
      <c r="U13" s="385" t="s">
        <v>88</v>
      </c>
      <c r="V13" s="323" t="s">
        <v>88</v>
      </c>
      <c r="W13" s="323" t="s">
        <v>88</v>
      </c>
      <c r="X13" s="323" t="s">
        <v>88</v>
      </c>
      <c r="Y13" s="323" t="s">
        <v>88</v>
      </c>
      <c r="Z13" s="323" t="s">
        <v>88</v>
      </c>
      <c r="AA13" s="323" t="s">
        <v>88</v>
      </c>
      <c r="AB13" s="323" t="s">
        <v>88</v>
      </c>
      <c r="AC13" s="324" t="s">
        <v>88</v>
      </c>
    </row>
    <row r="14" spans="1:29" ht="12.75">
      <c r="A14" s="5"/>
      <c r="B14" s="116" t="s">
        <v>385</v>
      </c>
      <c r="C14" s="338" t="s">
        <v>88</v>
      </c>
      <c r="D14" s="300" t="s">
        <v>88</v>
      </c>
      <c r="E14" s="300" t="s">
        <v>88</v>
      </c>
      <c r="F14" s="300" t="s">
        <v>88</v>
      </c>
      <c r="G14" s="300" t="s">
        <v>88</v>
      </c>
      <c r="H14" s="300" t="s">
        <v>88</v>
      </c>
      <c r="I14" s="300" t="s">
        <v>88</v>
      </c>
      <c r="J14" s="300" t="s">
        <v>88</v>
      </c>
      <c r="K14" s="300" t="s">
        <v>88</v>
      </c>
      <c r="L14" s="300">
        <v>14.1</v>
      </c>
      <c r="M14" s="319" t="s">
        <v>88</v>
      </c>
      <c r="N14" s="319" t="s">
        <v>88</v>
      </c>
      <c r="O14" s="319" t="s">
        <v>88</v>
      </c>
      <c r="P14" s="319" t="s">
        <v>88</v>
      </c>
      <c r="Q14" s="319" t="s">
        <v>88</v>
      </c>
      <c r="R14" s="319" t="s">
        <v>88</v>
      </c>
      <c r="S14" s="320" t="s">
        <v>88</v>
      </c>
      <c r="T14" s="378">
        <v>0</v>
      </c>
      <c r="U14" s="385" t="s">
        <v>88</v>
      </c>
      <c r="V14" s="323" t="s">
        <v>88</v>
      </c>
      <c r="W14" s="323" t="s">
        <v>88</v>
      </c>
      <c r="X14" s="323" t="s">
        <v>88</v>
      </c>
      <c r="Y14" s="323" t="s">
        <v>88</v>
      </c>
      <c r="Z14" s="323" t="s">
        <v>88</v>
      </c>
      <c r="AA14" s="323" t="s">
        <v>88</v>
      </c>
      <c r="AB14" s="323" t="s">
        <v>88</v>
      </c>
      <c r="AC14" s="324" t="s">
        <v>88</v>
      </c>
    </row>
    <row r="15" spans="1:29" ht="12.75">
      <c r="A15" s="5"/>
      <c r="B15" s="116" t="s">
        <v>282</v>
      </c>
      <c r="C15" s="338" t="s">
        <v>88</v>
      </c>
      <c r="D15" s="300" t="s">
        <v>88</v>
      </c>
      <c r="E15" s="300" t="s">
        <v>88</v>
      </c>
      <c r="F15" s="300" t="s">
        <v>88</v>
      </c>
      <c r="G15" s="300" t="s">
        <v>88</v>
      </c>
      <c r="H15" s="300" t="s">
        <v>88</v>
      </c>
      <c r="I15" s="300" t="s">
        <v>88</v>
      </c>
      <c r="J15" s="300" t="s">
        <v>88</v>
      </c>
      <c r="K15" s="300" t="s">
        <v>88</v>
      </c>
      <c r="L15" s="300" t="s">
        <v>88</v>
      </c>
      <c r="M15" s="300" t="s">
        <v>88</v>
      </c>
      <c r="N15" s="300">
        <v>13.2</v>
      </c>
      <c r="O15" s="300" t="s">
        <v>88</v>
      </c>
      <c r="P15" s="300" t="s">
        <v>88</v>
      </c>
      <c r="Q15" s="300" t="s">
        <v>88</v>
      </c>
      <c r="R15" s="300" t="s">
        <v>88</v>
      </c>
      <c r="S15" s="301" t="s">
        <v>88</v>
      </c>
      <c r="T15" s="378">
        <v>0</v>
      </c>
      <c r="U15" s="386" t="s">
        <v>88</v>
      </c>
      <c r="V15" s="345" t="s">
        <v>88</v>
      </c>
      <c r="W15" s="345" t="s">
        <v>88</v>
      </c>
      <c r="X15" s="345" t="s">
        <v>88</v>
      </c>
      <c r="Y15" s="345" t="s">
        <v>88</v>
      </c>
      <c r="Z15" s="345" t="s">
        <v>88</v>
      </c>
      <c r="AA15" s="345" t="s">
        <v>88</v>
      </c>
      <c r="AB15" s="345" t="s">
        <v>88</v>
      </c>
      <c r="AC15" s="324" t="s">
        <v>88</v>
      </c>
    </row>
    <row r="16" spans="1:29" ht="12.75">
      <c r="A16" s="5"/>
      <c r="B16" s="116" t="s">
        <v>384</v>
      </c>
      <c r="C16" s="338" t="s">
        <v>88</v>
      </c>
      <c r="D16" s="300" t="s">
        <v>88</v>
      </c>
      <c r="E16" s="300" t="s">
        <v>88</v>
      </c>
      <c r="F16" s="300" t="s">
        <v>88</v>
      </c>
      <c r="G16" s="300" t="s">
        <v>88</v>
      </c>
      <c r="H16" s="300" t="s">
        <v>88</v>
      </c>
      <c r="I16" s="300" t="s">
        <v>88</v>
      </c>
      <c r="J16" s="300" t="s">
        <v>88</v>
      </c>
      <c r="K16" s="300" t="s">
        <v>88</v>
      </c>
      <c r="L16" s="300" t="s">
        <v>88</v>
      </c>
      <c r="M16" s="319" t="s">
        <v>88</v>
      </c>
      <c r="N16" s="319">
        <v>16.2</v>
      </c>
      <c r="O16" s="319" t="s">
        <v>88</v>
      </c>
      <c r="P16" s="319" t="s">
        <v>88</v>
      </c>
      <c r="Q16" s="319" t="s">
        <v>88</v>
      </c>
      <c r="R16" s="319" t="s">
        <v>88</v>
      </c>
      <c r="S16" s="320" t="s">
        <v>88</v>
      </c>
      <c r="T16" s="378">
        <v>0</v>
      </c>
      <c r="U16" s="385">
        <v>3.3</v>
      </c>
      <c r="V16" s="323">
        <v>25.14</v>
      </c>
      <c r="W16" s="323">
        <v>10.32</v>
      </c>
      <c r="X16" s="323">
        <v>13.4</v>
      </c>
      <c r="Y16" s="323">
        <v>21.01</v>
      </c>
      <c r="Z16" s="323">
        <v>16.82</v>
      </c>
      <c r="AA16" s="323">
        <v>21.99</v>
      </c>
      <c r="AB16" s="323">
        <v>32.04</v>
      </c>
      <c r="AC16" s="324">
        <v>30.05</v>
      </c>
    </row>
    <row r="17" spans="1:29" ht="12.75">
      <c r="A17" s="5"/>
      <c r="B17" s="116" t="s">
        <v>383</v>
      </c>
      <c r="C17" s="338" t="s">
        <v>88</v>
      </c>
      <c r="D17" s="300" t="s">
        <v>88</v>
      </c>
      <c r="E17" s="300" t="s">
        <v>88</v>
      </c>
      <c r="F17" s="300" t="s">
        <v>88</v>
      </c>
      <c r="G17" s="300" t="s">
        <v>88</v>
      </c>
      <c r="H17" s="300" t="s">
        <v>88</v>
      </c>
      <c r="I17" s="300" t="s">
        <v>88</v>
      </c>
      <c r="J17" s="300" t="s">
        <v>88</v>
      </c>
      <c r="K17" s="300" t="s">
        <v>88</v>
      </c>
      <c r="L17" s="300" t="s">
        <v>88</v>
      </c>
      <c r="M17" s="300" t="s">
        <v>88</v>
      </c>
      <c r="N17" s="300" t="s">
        <v>88</v>
      </c>
      <c r="O17" s="300">
        <v>20.33</v>
      </c>
      <c r="P17" s="300" t="s">
        <v>88</v>
      </c>
      <c r="Q17" s="300" t="s">
        <v>88</v>
      </c>
      <c r="R17" s="300" t="s">
        <v>88</v>
      </c>
      <c r="S17" s="301" t="s">
        <v>88</v>
      </c>
      <c r="T17" s="379">
        <v>0</v>
      </c>
      <c r="U17" s="386">
        <v>15.67</v>
      </c>
      <c r="V17" s="345">
        <v>15.74</v>
      </c>
      <c r="W17" s="345">
        <v>12.84</v>
      </c>
      <c r="X17" s="345">
        <v>19.79</v>
      </c>
      <c r="Y17" s="345">
        <v>24.65</v>
      </c>
      <c r="Z17" s="345">
        <v>50</v>
      </c>
      <c r="AA17" s="345">
        <v>32.22</v>
      </c>
      <c r="AB17" s="345">
        <v>34.73</v>
      </c>
      <c r="AC17" s="324">
        <v>41.67</v>
      </c>
    </row>
    <row r="18" spans="1:29" ht="12.75">
      <c r="A18" s="5"/>
      <c r="B18" s="119" t="s">
        <v>388</v>
      </c>
      <c r="C18" s="337" t="s">
        <v>88</v>
      </c>
      <c r="D18" s="300" t="s">
        <v>88</v>
      </c>
      <c r="E18" s="300" t="s">
        <v>88</v>
      </c>
      <c r="F18" s="319" t="s">
        <v>88</v>
      </c>
      <c r="G18" s="319" t="s">
        <v>88</v>
      </c>
      <c r="H18" s="319" t="s">
        <v>88</v>
      </c>
      <c r="I18" s="319" t="s">
        <v>88</v>
      </c>
      <c r="J18" s="319" t="s">
        <v>88</v>
      </c>
      <c r="K18" s="319" t="s">
        <v>88</v>
      </c>
      <c r="L18" s="319">
        <v>6.07</v>
      </c>
      <c r="M18" s="319" t="s">
        <v>88</v>
      </c>
      <c r="N18" s="319" t="s">
        <v>88</v>
      </c>
      <c r="O18" s="319" t="s">
        <v>88</v>
      </c>
      <c r="P18" s="319" t="s">
        <v>88</v>
      </c>
      <c r="Q18" s="319" t="s">
        <v>88</v>
      </c>
      <c r="R18" s="319" t="s">
        <v>88</v>
      </c>
      <c r="S18" s="320" t="s">
        <v>88</v>
      </c>
      <c r="T18" s="378">
        <v>0</v>
      </c>
      <c r="U18" s="385">
        <v>0.05</v>
      </c>
      <c r="V18" s="323">
        <v>0.2</v>
      </c>
      <c r="W18" s="323">
        <v>0.45</v>
      </c>
      <c r="X18" s="323">
        <v>0.82</v>
      </c>
      <c r="Y18" s="323">
        <v>1.34</v>
      </c>
      <c r="Z18" s="323">
        <v>2.02</v>
      </c>
      <c r="AA18" s="323">
        <v>2.88</v>
      </c>
      <c r="AB18" s="323">
        <v>3.95</v>
      </c>
      <c r="AC18" s="324">
        <v>5.26</v>
      </c>
    </row>
    <row r="19" spans="1:29" ht="12.75">
      <c r="A19" s="5"/>
      <c r="B19" s="116" t="s">
        <v>389</v>
      </c>
      <c r="C19" s="338" t="s">
        <v>88</v>
      </c>
      <c r="D19" s="300" t="s">
        <v>88</v>
      </c>
      <c r="E19" s="300" t="s">
        <v>88</v>
      </c>
      <c r="F19" s="300">
        <v>5.15</v>
      </c>
      <c r="G19" s="300">
        <v>8.15</v>
      </c>
      <c r="H19" s="300">
        <v>8.15</v>
      </c>
      <c r="I19" s="300">
        <v>8.15</v>
      </c>
      <c r="J19" s="300">
        <v>8.15</v>
      </c>
      <c r="K19" s="300">
        <v>8.15</v>
      </c>
      <c r="L19" s="300">
        <v>8.15</v>
      </c>
      <c r="M19" s="300" t="s">
        <v>88</v>
      </c>
      <c r="N19" s="300" t="s">
        <v>88</v>
      </c>
      <c r="O19" s="300" t="s">
        <v>88</v>
      </c>
      <c r="P19" s="300" t="s">
        <v>88</v>
      </c>
      <c r="Q19" s="300" t="s">
        <v>88</v>
      </c>
      <c r="R19" s="300" t="s">
        <v>88</v>
      </c>
      <c r="S19" s="301" t="s">
        <v>88</v>
      </c>
      <c r="T19" s="378">
        <v>0</v>
      </c>
      <c r="U19" s="386" t="s">
        <v>88</v>
      </c>
      <c r="V19" s="345" t="s">
        <v>88</v>
      </c>
      <c r="W19" s="345" t="s">
        <v>88</v>
      </c>
      <c r="X19" s="345" t="s">
        <v>88</v>
      </c>
      <c r="Y19" s="345" t="s">
        <v>88</v>
      </c>
      <c r="Z19" s="345" t="s">
        <v>88</v>
      </c>
      <c r="AA19" s="345" t="s">
        <v>88</v>
      </c>
      <c r="AB19" s="345" t="s">
        <v>88</v>
      </c>
      <c r="AC19" s="324" t="s">
        <v>88</v>
      </c>
    </row>
    <row r="20" spans="1:29" ht="12.75">
      <c r="A20" s="5"/>
      <c r="B20" s="116" t="s">
        <v>283</v>
      </c>
      <c r="C20" s="338" t="s">
        <v>88</v>
      </c>
      <c r="D20" s="115" t="s">
        <v>88</v>
      </c>
      <c r="E20" s="300" t="s">
        <v>88</v>
      </c>
      <c r="F20" s="300" t="s">
        <v>88</v>
      </c>
      <c r="G20" s="300" t="s">
        <v>88</v>
      </c>
      <c r="H20" s="300" t="s">
        <v>88</v>
      </c>
      <c r="I20" s="300" t="s">
        <v>88</v>
      </c>
      <c r="J20" s="300" t="s">
        <v>88</v>
      </c>
      <c r="K20" s="300" t="s">
        <v>88</v>
      </c>
      <c r="L20" s="300" t="s">
        <v>88</v>
      </c>
      <c r="M20" s="319" t="s">
        <v>88</v>
      </c>
      <c r="N20" s="319" t="s">
        <v>88</v>
      </c>
      <c r="O20" s="319">
        <v>12.68</v>
      </c>
      <c r="P20" s="319" t="s">
        <v>88</v>
      </c>
      <c r="Q20" s="319" t="s">
        <v>88</v>
      </c>
      <c r="R20" s="319" t="s">
        <v>88</v>
      </c>
      <c r="S20" s="320" t="s">
        <v>88</v>
      </c>
      <c r="T20" s="378">
        <v>0</v>
      </c>
      <c r="U20" s="385" t="s">
        <v>88</v>
      </c>
      <c r="V20" s="323" t="s">
        <v>88</v>
      </c>
      <c r="W20" s="323" t="s">
        <v>88</v>
      </c>
      <c r="X20" s="323" t="s">
        <v>88</v>
      </c>
      <c r="Y20" s="323" t="s">
        <v>88</v>
      </c>
      <c r="Z20" s="323" t="s">
        <v>88</v>
      </c>
      <c r="AA20" s="323" t="s">
        <v>88</v>
      </c>
      <c r="AB20" s="323" t="s">
        <v>88</v>
      </c>
      <c r="AC20" s="324" t="s">
        <v>88</v>
      </c>
    </row>
    <row r="21" spans="1:29" ht="12.75">
      <c r="A21" s="5"/>
      <c r="B21" s="116" t="s">
        <v>98</v>
      </c>
      <c r="C21" s="338" t="s">
        <v>88</v>
      </c>
      <c r="D21" s="115" t="s">
        <v>88</v>
      </c>
      <c r="E21" s="300" t="s">
        <v>88</v>
      </c>
      <c r="F21" s="300" t="s">
        <v>88</v>
      </c>
      <c r="G21" s="300" t="s">
        <v>88</v>
      </c>
      <c r="H21" s="300" t="s">
        <v>88</v>
      </c>
      <c r="I21" s="300" t="s">
        <v>88</v>
      </c>
      <c r="J21" s="300" t="s">
        <v>88</v>
      </c>
      <c r="K21" s="300" t="s">
        <v>88</v>
      </c>
      <c r="L21" s="300" t="s">
        <v>88</v>
      </c>
      <c r="M21" s="319" t="s">
        <v>88</v>
      </c>
      <c r="N21" s="319">
        <v>12.15</v>
      </c>
      <c r="O21" s="319" t="s">
        <v>88</v>
      </c>
      <c r="P21" s="319" t="s">
        <v>88</v>
      </c>
      <c r="Q21" s="319" t="s">
        <v>88</v>
      </c>
      <c r="R21" s="319" t="s">
        <v>88</v>
      </c>
      <c r="S21" s="320" t="s">
        <v>88</v>
      </c>
      <c r="T21" s="378">
        <v>0</v>
      </c>
      <c r="U21" s="385" t="s">
        <v>88</v>
      </c>
      <c r="V21" s="323" t="s">
        <v>88</v>
      </c>
      <c r="W21" s="323" t="s">
        <v>88</v>
      </c>
      <c r="X21" s="323" t="s">
        <v>88</v>
      </c>
      <c r="Y21" s="323" t="s">
        <v>88</v>
      </c>
      <c r="Z21" s="323" t="s">
        <v>88</v>
      </c>
      <c r="AA21" s="323" t="s">
        <v>88</v>
      </c>
      <c r="AB21" s="323" t="s">
        <v>88</v>
      </c>
      <c r="AC21" s="324" t="s">
        <v>88</v>
      </c>
    </row>
    <row r="22" spans="1:29" ht="12.75">
      <c r="A22" s="5"/>
      <c r="B22" s="117" t="s">
        <v>390</v>
      </c>
      <c r="C22" s="338" t="s">
        <v>88</v>
      </c>
      <c r="D22" s="138" t="s">
        <v>88</v>
      </c>
      <c r="E22" s="300" t="s">
        <v>88</v>
      </c>
      <c r="F22" s="300" t="s">
        <v>88</v>
      </c>
      <c r="G22" s="300" t="s">
        <v>88</v>
      </c>
      <c r="H22" s="300" t="s">
        <v>88</v>
      </c>
      <c r="I22" s="300" t="s">
        <v>88</v>
      </c>
      <c r="J22" s="300" t="s">
        <v>88</v>
      </c>
      <c r="K22" s="300" t="s">
        <v>88</v>
      </c>
      <c r="L22" s="300" t="s">
        <v>88</v>
      </c>
      <c r="M22" s="300" t="s">
        <v>88</v>
      </c>
      <c r="N22" s="300" t="s">
        <v>88</v>
      </c>
      <c r="O22" s="300" t="s">
        <v>88</v>
      </c>
      <c r="P22" s="300" t="s">
        <v>88</v>
      </c>
      <c r="Q22" s="300">
        <v>22</v>
      </c>
      <c r="R22" s="300" t="s">
        <v>88</v>
      </c>
      <c r="S22" s="301" t="s">
        <v>88</v>
      </c>
      <c r="T22" s="378">
        <v>0</v>
      </c>
      <c r="U22" s="385" t="s">
        <v>88</v>
      </c>
      <c r="V22" s="323" t="s">
        <v>88</v>
      </c>
      <c r="W22" s="323" t="s">
        <v>88</v>
      </c>
      <c r="X22" s="323" t="s">
        <v>88</v>
      </c>
      <c r="Y22" s="323" t="s">
        <v>88</v>
      </c>
      <c r="Z22" s="323" t="s">
        <v>88</v>
      </c>
      <c r="AA22" s="323" t="s">
        <v>88</v>
      </c>
      <c r="AB22" s="323" t="s">
        <v>88</v>
      </c>
      <c r="AC22" s="324" t="s">
        <v>88</v>
      </c>
    </row>
    <row r="23" spans="1:29" ht="12.75">
      <c r="A23" s="5"/>
      <c r="B23" s="116" t="s">
        <v>103</v>
      </c>
      <c r="C23" s="338" t="s">
        <v>88</v>
      </c>
      <c r="D23" s="300">
        <v>1.29</v>
      </c>
      <c r="E23" s="300">
        <v>3.08</v>
      </c>
      <c r="F23" s="300">
        <v>3.07</v>
      </c>
      <c r="G23" s="300">
        <v>4.12</v>
      </c>
      <c r="H23" s="300">
        <v>4.41</v>
      </c>
      <c r="I23" s="300">
        <v>8.45</v>
      </c>
      <c r="J23" s="300">
        <v>5.44</v>
      </c>
      <c r="K23" s="300">
        <v>6.32</v>
      </c>
      <c r="L23" s="300">
        <v>7.53</v>
      </c>
      <c r="M23" s="300" t="s">
        <v>88</v>
      </c>
      <c r="N23" s="300" t="s">
        <v>88</v>
      </c>
      <c r="O23" s="300" t="s">
        <v>88</v>
      </c>
      <c r="P23" s="300" t="s">
        <v>88</v>
      </c>
      <c r="Q23" s="300" t="s">
        <v>88</v>
      </c>
      <c r="R23" s="300" t="s">
        <v>88</v>
      </c>
      <c r="S23" s="301" t="s">
        <v>88</v>
      </c>
      <c r="T23" s="379">
        <v>0</v>
      </c>
      <c r="U23" s="386" t="s">
        <v>88</v>
      </c>
      <c r="V23" s="345" t="s">
        <v>88</v>
      </c>
      <c r="W23" s="345" t="s">
        <v>88</v>
      </c>
      <c r="X23" s="345" t="s">
        <v>88</v>
      </c>
      <c r="Y23" s="345" t="s">
        <v>88</v>
      </c>
      <c r="Z23" s="345" t="s">
        <v>88</v>
      </c>
      <c r="AA23" s="345" t="s">
        <v>88</v>
      </c>
      <c r="AB23" s="345" t="s">
        <v>88</v>
      </c>
      <c r="AC23" s="324" t="s">
        <v>88</v>
      </c>
    </row>
    <row r="24" spans="1:29" ht="12.75">
      <c r="A24" s="5"/>
      <c r="B24" s="116" t="s">
        <v>104</v>
      </c>
      <c r="C24" s="300" t="s">
        <v>88</v>
      </c>
      <c r="D24" s="300">
        <v>1.6</v>
      </c>
      <c r="E24" s="300">
        <v>1.34</v>
      </c>
      <c r="F24" s="300">
        <v>3.07</v>
      </c>
      <c r="G24" s="300">
        <v>3.74</v>
      </c>
      <c r="H24" s="300">
        <v>3.06</v>
      </c>
      <c r="I24" s="300">
        <v>3.8</v>
      </c>
      <c r="J24" s="300">
        <v>4.89</v>
      </c>
      <c r="K24" s="300">
        <v>4.37</v>
      </c>
      <c r="L24" s="300">
        <v>4.13</v>
      </c>
      <c r="M24" s="300" t="s">
        <v>88</v>
      </c>
      <c r="N24" s="300" t="s">
        <v>88</v>
      </c>
      <c r="O24" s="300" t="s">
        <v>88</v>
      </c>
      <c r="P24" s="300" t="s">
        <v>88</v>
      </c>
      <c r="Q24" s="300" t="s">
        <v>88</v>
      </c>
      <c r="R24" s="300" t="s">
        <v>88</v>
      </c>
      <c r="S24" s="301" t="s">
        <v>88</v>
      </c>
      <c r="T24" s="378">
        <v>0</v>
      </c>
      <c r="U24" s="385" t="s">
        <v>88</v>
      </c>
      <c r="V24" s="323" t="s">
        <v>88</v>
      </c>
      <c r="W24" s="323" t="s">
        <v>88</v>
      </c>
      <c r="X24" s="323" t="s">
        <v>88</v>
      </c>
      <c r="Y24" s="323" t="s">
        <v>88</v>
      </c>
      <c r="Z24" s="323" t="s">
        <v>88</v>
      </c>
      <c r="AA24" s="323" t="s">
        <v>88</v>
      </c>
      <c r="AB24" s="323" t="s">
        <v>88</v>
      </c>
      <c r="AC24" s="324" t="s">
        <v>88</v>
      </c>
    </row>
    <row r="25" spans="1:29" ht="12.75">
      <c r="A25" s="5"/>
      <c r="B25" s="116" t="s">
        <v>105</v>
      </c>
      <c r="C25" s="338" t="s">
        <v>88</v>
      </c>
      <c r="D25" s="300">
        <v>2.15</v>
      </c>
      <c r="E25" s="300">
        <v>2.15</v>
      </c>
      <c r="F25" s="300">
        <v>2.15</v>
      </c>
      <c r="G25" s="300">
        <v>2.15</v>
      </c>
      <c r="H25" s="300">
        <v>2.15</v>
      </c>
      <c r="I25" s="300">
        <v>2.15</v>
      </c>
      <c r="J25" s="300">
        <v>2.15</v>
      </c>
      <c r="K25" s="300">
        <v>2.15</v>
      </c>
      <c r="L25" s="300">
        <v>2.15</v>
      </c>
      <c r="M25" s="300">
        <v>2.15</v>
      </c>
      <c r="N25" s="300">
        <v>2.15</v>
      </c>
      <c r="O25" s="300">
        <v>2.15</v>
      </c>
      <c r="P25" s="300">
        <v>2.15</v>
      </c>
      <c r="Q25" s="300">
        <v>2.15</v>
      </c>
      <c r="R25" s="300">
        <v>2.15</v>
      </c>
      <c r="S25" s="301">
        <v>2.15</v>
      </c>
      <c r="T25" s="378">
        <v>0</v>
      </c>
      <c r="U25" s="385" t="s">
        <v>88</v>
      </c>
      <c r="V25" s="323" t="s">
        <v>88</v>
      </c>
      <c r="W25" s="323" t="s">
        <v>88</v>
      </c>
      <c r="X25" s="323" t="s">
        <v>88</v>
      </c>
      <c r="Y25" s="323" t="s">
        <v>88</v>
      </c>
      <c r="Z25" s="323" t="s">
        <v>88</v>
      </c>
      <c r="AA25" s="323" t="s">
        <v>88</v>
      </c>
      <c r="AB25" s="323" t="s">
        <v>88</v>
      </c>
      <c r="AC25" s="324" t="s">
        <v>88</v>
      </c>
    </row>
    <row r="26" spans="1:29" ht="12.75">
      <c r="A26" s="5"/>
      <c r="B26" s="116" t="s">
        <v>391</v>
      </c>
      <c r="C26" s="338" t="s">
        <v>88</v>
      </c>
      <c r="D26" s="300">
        <v>1.43</v>
      </c>
      <c r="E26" s="300">
        <v>1.95</v>
      </c>
      <c r="F26" s="300">
        <v>3.47</v>
      </c>
      <c r="G26" s="300">
        <v>4.27</v>
      </c>
      <c r="H26" s="300">
        <v>3.39</v>
      </c>
      <c r="I26" s="300">
        <v>4.97</v>
      </c>
      <c r="J26" s="300">
        <v>4.6</v>
      </c>
      <c r="K26" s="300">
        <v>4.63</v>
      </c>
      <c r="L26" s="300">
        <v>5.51</v>
      </c>
      <c r="M26" s="300" t="s">
        <v>88</v>
      </c>
      <c r="N26" s="300" t="s">
        <v>88</v>
      </c>
      <c r="O26" s="300" t="s">
        <v>88</v>
      </c>
      <c r="P26" s="300" t="s">
        <v>88</v>
      </c>
      <c r="Q26" s="300" t="s">
        <v>88</v>
      </c>
      <c r="R26" s="300" t="s">
        <v>88</v>
      </c>
      <c r="S26" s="301" t="s">
        <v>88</v>
      </c>
      <c r="T26" s="378">
        <v>0</v>
      </c>
      <c r="U26" s="385" t="s">
        <v>88</v>
      </c>
      <c r="V26" s="323" t="s">
        <v>88</v>
      </c>
      <c r="W26" s="323" t="s">
        <v>88</v>
      </c>
      <c r="X26" s="323" t="s">
        <v>88</v>
      </c>
      <c r="Y26" s="323" t="s">
        <v>88</v>
      </c>
      <c r="Z26" s="323" t="s">
        <v>88</v>
      </c>
      <c r="AA26" s="323" t="s">
        <v>88</v>
      </c>
      <c r="AB26" s="323" t="s">
        <v>88</v>
      </c>
      <c r="AC26" s="324" t="s">
        <v>88</v>
      </c>
    </row>
    <row r="27" spans="1:29" ht="12.75">
      <c r="A27" s="5"/>
      <c r="B27" s="116" t="s">
        <v>209</v>
      </c>
      <c r="C27" s="338" t="s">
        <v>88</v>
      </c>
      <c r="D27" s="300">
        <v>1.85</v>
      </c>
      <c r="E27" s="300">
        <v>2.15</v>
      </c>
      <c r="F27" s="300">
        <v>3.16</v>
      </c>
      <c r="G27" s="300">
        <v>2.47</v>
      </c>
      <c r="H27" s="300">
        <v>4.01</v>
      </c>
      <c r="I27" s="300">
        <v>5.43</v>
      </c>
      <c r="J27" s="300">
        <v>3.9</v>
      </c>
      <c r="K27" s="300">
        <v>5.23</v>
      </c>
      <c r="L27" s="300">
        <v>6.49</v>
      </c>
      <c r="M27" s="300">
        <v>8.76</v>
      </c>
      <c r="N27" s="300" t="s">
        <v>88</v>
      </c>
      <c r="O27" s="300" t="s">
        <v>88</v>
      </c>
      <c r="P27" s="300" t="s">
        <v>88</v>
      </c>
      <c r="Q27" s="300" t="s">
        <v>88</v>
      </c>
      <c r="R27" s="300" t="s">
        <v>88</v>
      </c>
      <c r="S27" s="301" t="s">
        <v>88</v>
      </c>
      <c r="T27" s="378">
        <v>0</v>
      </c>
      <c r="U27" s="385" t="s">
        <v>88</v>
      </c>
      <c r="V27" s="323" t="s">
        <v>88</v>
      </c>
      <c r="W27" s="323" t="s">
        <v>88</v>
      </c>
      <c r="X27" s="323" t="s">
        <v>88</v>
      </c>
      <c r="Y27" s="323" t="s">
        <v>88</v>
      </c>
      <c r="Z27" s="323" t="s">
        <v>88</v>
      </c>
      <c r="AA27" s="323" t="s">
        <v>88</v>
      </c>
      <c r="AB27" s="323" t="s">
        <v>88</v>
      </c>
      <c r="AC27" s="324" t="s">
        <v>88</v>
      </c>
    </row>
    <row r="28" spans="1:29" ht="12.75">
      <c r="A28" s="5"/>
      <c r="B28" s="116" t="s">
        <v>106</v>
      </c>
      <c r="C28" s="338" t="s">
        <v>88</v>
      </c>
      <c r="D28" s="300" t="s">
        <v>88</v>
      </c>
      <c r="E28" s="300">
        <v>1.82</v>
      </c>
      <c r="F28" s="300">
        <v>2.64</v>
      </c>
      <c r="G28" s="300" t="s">
        <v>88</v>
      </c>
      <c r="H28" s="300">
        <v>3.09</v>
      </c>
      <c r="I28" s="300" t="s">
        <v>88</v>
      </c>
      <c r="J28" s="300">
        <v>4.59</v>
      </c>
      <c r="K28" s="300" t="s">
        <v>88</v>
      </c>
      <c r="L28" s="300">
        <v>4.54</v>
      </c>
      <c r="M28" s="300" t="s">
        <v>88</v>
      </c>
      <c r="N28" s="300" t="s">
        <v>88</v>
      </c>
      <c r="O28" s="300" t="s">
        <v>88</v>
      </c>
      <c r="P28" s="300" t="s">
        <v>88</v>
      </c>
      <c r="Q28" s="300" t="s">
        <v>88</v>
      </c>
      <c r="R28" s="300" t="s">
        <v>88</v>
      </c>
      <c r="S28" s="301" t="s">
        <v>88</v>
      </c>
      <c r="T28" s="379">
        <v>0</v>
      </c>
      <c r="U28" s="386" t="s">
        <v>88</v>
      </c>
      <c r="V28" s="345" t="s">
        <v>88</v>
      </c>
      <c r="W28" s="345" t="s">
        <v>88</v>
      </c>
      <c r="X28" s="345" t="s">
        <v>88</v>
      </c>
      <c r="Y28" s="345" t="s">
        <v>88</v>
      </c>
      <c r="Z28" s="345" t="s">
        <v>88</v>
      </c>
      <c r="AA28" s="345" t="s">
        <v>88</v>
      </c>
      <c r="AB28" s="345" t="s">
        <v>88</v>
      </c>
      <c r="AC28" s="324" t="s">
        <v>88</v>
      </c>
    </row>
    <row r="29" spans="1:29" ht="12.75">
      <c r="A29" s="5"/>
      <c r="B29" s="116" t="s">
        <v>107</v>
      </c>
      <c r="C29" s="338" t="s">
        <v>88</v>
      </c>
      <c r="D29" s="300" t="s">
        <v>88</v>
      </c>
      <c r="E29" s="300">
        <v>-4.19</v>
      </c>
      <c r="F29" s="300">
        <v>0.88</v>
      </c>
      <c r="G29" s="300">
        <v>1.77</v>
      </c>
      <c r="H29" s="300">
        <v>1.75</v>
      </c>
      <c r="I29" s="300">
        <v>2.08</v>
      </c>
      <c r="J29" s="300">
        <v>2.21</v>
      </c>
      <c r="K29" s="300">
        <v>2.38</v>
      </c>
      <c r="L29" s="300">
        <v>2.45</v>
      </c>
      <c r="M29" s="300" t="s">
        <v>88</v>
      </c>
      <c r="N29" s="300" t="s">
        <v>88</v>
      </c>
      <c r="O29" s="300" t="s">
        <v>88</v>
      </c>
      <c r="P29" s="300" t="s">
        <v>88</v>
      </c>
      <c r="Q29" s="300" t="s">
        <v>88</v>
      </c>
      <c r="R29" s="300" t="s">
        <v>88</v>
      </c>
      <c r="S29" s="301" t="s">
        <v>88</v>
      </c>
      <c r="T29" s="378">
        <v>0</v>
      </c>
      <c r="U29" s="385" t="s">
        <v>88</v>
      </c>
      <c r="V29" s="323" t="s">
        <v>88</v>
      </c>
      <c r="W29" s="323" t="s">
        <v>88</v>
      </c>
      <c r="X29" s="323" t="s">
        <v>88</v>
      </c>
      <c r="Y29" s="323" t="s">
        <v>88</v>
      </c>
      <c r="Z29" s="323" t="s">
        <v>88</v>
      </c>
      <c r="AA29" s="323" t="s">
        <v>88</v>
      </c>
      <c r="AB29" s="323" t="s">
        <v>88</v>
      </c>
      <c r="AC29" s="324" t="s">
        <v>88</v>
      </c>
    </row>
    <row r="30" spans="1:29" ht="12.75">
      <c r="A30" s="5"/>
      <c r="B30" s="116" t="s">
        <v>108</v>
      </c>
      <c r="C30" s="338" t="s">
        <v>88</v>
      </c>
      <c r="D30" s="300" t="s">
        <v>88</v>
      </c>
      <c r="E30" s="300" t="s">
        <v>88</v>
      </c>
      <c r="F30" s="300" t="s">
        <v>88</v>
      </c>
      <c r="G30" s="300" t="s">
        <v>88</v>
      </c>
      <c r="H30" s="300">
        <v>6.73</v>
      </c>
      <c r="I30" s="300">
        <v>6.73</v>
      </c>
      <c r="J30" s="300">
        <v>6.73</v>
      </c>
      <c r="K30" s="300">
        <v>6.73</v>
      </c>
      <c r="L30" s="300">
        <v>6.73</v>
      </c>
      <c r="M30" s="300">
        <v>6.73</v>
      </c>
      <c r="N30" s="300">
        <v>6.73</v>
      </c>
      <c r="O30" s="300">
        <v>6.73</v>
      </c>
      <c r="P30" s="300">
        <v>6.73</v>
      </c>
      <c r="Q30" s="300" t="s">
        <v>88</v>
      </c>
      <c r="R30" s="300" t="s">
        <v>88</v>
      </c>
      <c r="S30" s="301" t="s">
        <v>88</v>
      </c>
      <c r="T30" s="378">
        <v>0</v>
      </c>
      <c r="U30" s="385" t="s">
        <v>88</v>
      </c>
      <c r="V30" s="323" t="s">
        <v>88</v>
      </c>
      <c r="W30" s="323" t="s">
        <v>88</v>
      </c>
      <c r="X30" s="323" t="s">
        <v>88</v>
      </c>
      <c r="Y30" s="323" t="s">
        <v>88</v>
      </c>
      <c r="Z30" s="323" t="s">
        <v>88</v>
      </c>
      <c r="AA30" s="323" t="s">
        <v>88</v>
      </c>
      <c r="AB30" s="323" t="s">
        <v>88</v>
      </c>
      <c r="AC30" s="324" t="s">
        <v>88</v>
      </c>
    </row>
    <row r="31" spans="1:29" ht="12.75">
      <c r="A31" s="5"/>
      <c r="B31" s="116" t="s">
        <v>112</v>
      </c>
      <c r="C31" s="338" t="s">
        <v>88</v>
      </c>
      <c r="D31" s="300">
        <v>1.43</v>
      </c>
      <c r="E31" s="300">
        <v>1.84</v>
      </c>
      <c r="F31" s="300">
        <v>2.01</v>
      </c>
      <c r="G31" s="300">
        <v>2.93</v>
      </c>
      <c r="H31" s="300">
        <v>3.98</v>
      </c>
      <c r="I31" s="300">
        <v>5.1</v>
      </c>
      <c r="J31" s="300">
        <v>5.15</v>
      </c>
      <c r="K31" s="300">
        <v>5.44</v>
      </c>
      <c r="L31" s="300">
        <v>6.51</v>
      </c>
      <c r="M31" s="319" t="s">
        <v>88</v>
      </c>
      <c r="N31" s="319" t="s">
        <v>88</v>
      </c>
      <c r="O31" s="319" t="s">
        <v>88</v>
      </c>
      <c r="P31" s="319" t="s">
        <v>88</v>
      </c>
      <c r="Q31" s="319" t="s">
        <v>88</v>
      </c>
      <c r="R31" s="319" t="s">
        <v>88</v>
      </c>
      <c r="S31" s="320" t="s">
        <v>88</v>
      </c>
      <c r="T31" s="378">
        <v>0</v>
      </c>
      <c r="U31" s="385" t="s">
        <v>88</v>
      </c>
      <c r="V31" s="323" t="s">
        <v>88</v>
      </c>
      <c r="W31" s="323" t="s">
        <v>88</v>
      </c>
      <c r="X31" s="323" t="s">
        <v>88</v>
      </c>
      <c r="Y31" s="323" t="s">
        <v>88</v>
      </c>
      <c r="Z31" s="323" t="s">
        <v>88</v>
      </c>
      <c r="AA31" s="323" t="s">
        <v>88</v>
      </c>
      <c r="AB31" s="323" t="s">
        <v>88</v>
      </c>
      <c r="AC31" s="324" t="s">
        <v>88</v>
      </c>
    </row>
    <row r="32" spans="1:29" ht="12.75">
      <c r="A32" s="5"/>
      <c r="B32" s="116" t="s">
        <v>386</v>
      </c>
      <c r="C32" s="338" t="s">
        <v>88</v>
      </c>
      <c r="D32" s="300" t="s">
        <v>88</v>
      </c>
      <c r="E32" s="300" t="s">
        <v>88</v>
      </c>
      <c r="F32" s="300" t="s">
        <v>88</v>
      </c>
      <c r="G32" s="300" t="s">
        <v>88</v>
      </c>
      <c r="H32" s="300" t="s">
        <v>88</v>
      </c>
      <c r="I32" s="300" t="s">
        <v>88</v>
      </c>
      <c r="J32" s="300" t="s">
        <v>88</v>
      </c>
      <c r="K32" s="300" t="s">
        <v>88</v>
      </c>
      <c r="L32" s="300" t="s">
        <v>88</v>
      </c>
      <c r="M32" s="300" t="s">
        <v>88</v>
      </c>
      <c r="N32" s="300">
        <v>14.26</v>
      </c>
      <c r="O32" s="300" t="s">
        <v>88</v>
      </c>
      <c r="P32" s="300" t="s">
        <v>88</v>
      </c>
      <c r="Q32" s="300" t="s">
        <v>88</v>
      </c>
      <c r="R32" s="300" t="s">
        <v>88</v>
      </c>
      <c r="S32" s="301" t="s">
        <v>88</v>
      </c>
      <c r="T32" s="378">
        <v>0</v>
      </c>
      <c r="U32" s="385">
        <v>1.01</v>
      </c>
      <c r="V32" s="323">
        <v>4.02</v>
      </c>
      <c r="W32" s="323">
        <v>10.89</v>
      </c>
      <c r="X32" s="323">
        <v>20.57</v>
      </c>
      <c r="Y32" s="323">
        <v>20.83</v>
      </c>
      <c r="Z32" s="323">
        <v>28.13</v>
      </c>
      <c r="AA32" s="323">
        <v>33.76</v>
      </c>
      <c r="AB32" s="323">
        <v>36.91</v>
      </c>
      <c r="AC32" s="324">
        <v>50</v>
      </c>
    </row>
    <row r="33" spans="1:29" ht="12.75">
      <c r="A33" s="5"/>
      <c r="B33" s="116" t="s">
        <v>387</v>
      </c>
      <c r="C33" s="338" t="s">
        <v>88</v>
      </c>
      <c r="D33" s="300" t="s">
        <v>88</v>
      </c>
      <c r="E33" s="300" t="s">
        <v>88</v>
      </c>
      <c r="F33" s="300" t="s">
        <v>88</v>
      </c>
      <c r="G33" s="300" t="s">
        <v>88</v>
      </c>
      <c r="H33" s="300" t="s">
        <v>88</v>
      </c>
      <c r="I33" s="300" t="s">
        <v>88</v>
      </c>
      <c r="J33" s="300" t="s">
        <v>88</v>
      </c>
      <c r="K33" s="300" t="s">
        <v>88</v>
      </c>
      <c r="L33" s="300" t="s">
        <v>88</v>
      </c>
      <c r="M33" s="300" t="s">
        <v>88</v>
      </c>
      <c r="N33" s="300" t="s">
        <v>88</v>
      </c>
      <c r="O33" s="300">
        <v>16.9</v>
      </c>
      <c r="P33" s="300" t="s">
        <v>88</v>
      </c>
      <c r="Q33" s="300" t="s">
        <v>88</v>
      </c>
      <c r="R33" s="300" t="s">
        <v>88</v>
      </c>
      <c r="S33" s="301" t="s">
        <v>88</v>
      </c>
      <c r="T33" s="378">
        <v>0</v>
      </c>
      <c r="U33" s="385">
        <v>1.89</v>
      </c>
      <c r="V33" s="323">
        <v>10.26</v>
      </c>
      <c r="W33" s="323">
        <v>16.21</v>
      </c>
      <c r="X33" s="323">
        <v>15.82</v>
      </c>
      <c r="Y33" s="323">
        <v>21.05</v>
      </c>
      <c r="Z33" s="323">
        <v>24.04</v>
      </c>
      <c r="AA33" s="323">
        <v>29.68</v>
      </c>
      <c r="AB33" s="323">
        <v>36.79</v>
      </c>
      <c r="AC33" s="324">
        <v>99</v>
      </c>
    </row>
    <row r="34" spans="1:29" ht="12.75">
      <c r="A34" s="5"/>
      <c r="B34" s="116" t="s">
        <v>102</v>
      </c>
      <c r="C34" s="338" t="s">
        <v>88</v>
      </c>
      <c r="D34" s="300" t="s">
        <v>88</v>
      </c>
      <c r="E34" s="300" t="s">
        <v>88</v>
      </c>
      <c r="F34" s="300" t="s">
        <v>88</v>
      </c>
      <c r="G34" s="300" t="s">
        <v>88</v>
      </c>
      <c r="H34" s="300">
        <v>6.7</v>
      </c>
      <c r="I34" s="300">
        <v>5.4</v>
      </c>
      <c r="J34" s="300">
        <v>6.9</v>
      </c>
      <c r="K34" s="300">
        <v>5.2</v>
      </c>
      <c r="L34" s="300">
        <v>7.1</v>
      </c>
      <c r="M34" s="300" t="s">
        <v>88</v>
      </c>
      <c r="N34" s="300" t="s">
        <v>88</v>
      </c>
      <c r="O34" s="300" t="s">
        <v>88</v>
      </c>
      <c r="P34" s="300" t="s">
        <v>88</v>
      </c>
      <c r="Q34" s="300" t="s">
        <v>88</v>
      </c>
      <c r="R34" s="300" t="s">
        <v>88</v>
      </c>
      <c r="S34" s="301" t="s">
        <v>88</v>
      </c>
      <c r="T34" s="378">
        <v>0</v>
      </c>
      <c r="U34" s="385" t="s">
        <v>88</v>
      </c>
      <c r="V34" s="323" t="s">
        <v>88</v>
      </c>
      <c r="W34" s="323" t="s">
        <v>88</v>
      </c>
      <c r="X34" s="323" t="s">
        <v>88</v>
      </c>
      <c r="Y34" s="323" t="s">
        <v>88</v>
      </c>
      <c r="Z34" s="323" t="s">
        <v>88</v>
      </c>
      <c r="AA34" s="323" t="s">
        <v>88</v>
      </c>
      <c r="AB34" s="323" t="s">
        <v>88</v>
      </c>
      <c r="AC34" s="324" t="s">
        <v>88</v>
      </c>
    </row>
    <row r="35" spans="1:29" ht="12.75">
      <c r="A35" s="5"/>
      <c r="B35" s="116" t="s">
        <v>118</v>
      </c>
      <c r="C35" s="338" t="s">
        <v>88</v>
      </c>
      <c r="D35" s="300" t="s">
        <v>88</v>
      </c>
      <c r="E35" s="300" t="s">
        <v>88</v>
      </c>
      <c r="F35" s="300" t="s">
        <v>88</v>
      </c>
      <c r="G35" s="300" t="s">
        <v>88</v>
      </c>
      <c r="H35" s="300">
        <v>9.38</v>
      </c>
      <c r="I35" s="300" t="s">
        <v>88</v>
      </c>
      <c r="J35" s="300" t="s">
        <v>88</v>
      </c>
      <c r="K35" s="300" t="s">
        <v>88</v>
      </c>
      <c r="L35" s="300" t="s">
        <v>88</v>
      </c>
      <c r="M35" s="300" t="s">
        <v>88</v>
      </c>
      <c r="N35" s="300" t="s">
        <v>88</v>
      </c>
      <c r="O35" s="300" t="s">
        <v>88</v>
      </c>
      <c r="P35" s="300" t="s">
        <v>88</v>
      </c>
      <c r="Q35" s="300" t="s">
        <v>88</v>
      </c>
      <c r="R35" s="300" t="s">
        <v>88</v>
      </c>
      <c r="S35" s="301" t="s">
        <v>88</v>
      </c>
      <c r="T35" s="378">
        <v>0</v>
      </c>
      <c r="U35" s="385">
        <v>0.19</v>
      </c>
      <c r="V35" s="323">
        <v>0.7</v>
      </c>
      <c r="W35" s="323">
        <v>1.6</v>
      </c>
      <c r="X35" s="323">
        <v>2.96</v>
      </c>
      <c r="Y35" s="323">
        <v>4.92</v>
      </c>
      <c r="Z35" s="323">
        <v>7.66</v>
      </c>
      <c r="AA35" s="323">
        <v>11.51</v>
      </c>
      <c r="AB35" s="323">
        <v>16.84</v>
      </c>
      <c r="AC35" s="324">
        <v>22.16</v>
      </c>
    </row>
    <row r="36" spans="1:29" ht="12.75">
      <c r="A36" s="5"/>
      <c r="B36" s="116" t="s">
        <v>120</v>
      </c>
      <c r="C36" s="338" t="s">
        <v>88</v>
      </c>
      <c r="D36" s="300" t="s">
        <v>88</v>
      </c>
      <c r="E36" s="300" t="s">
        <v>88</v>
      </c>
      <c r="F36" s="300" t="s">
        <v>88</v>
      </c>
      <c r="G36" s="300" t="s">
        <v>88</v>
      </c>
      <c r="H36" s="300" t="s">
        <v>88</v>
      </c>
      <c r="I36" s="300">
        <v>10.09</v>
      </c>
      <c r="J36" s="300" t="s">
        <v>88</v>
      </c>
      <c r="K36" s="300" t="s">
        <v>88</v>
      </c>
      <c r="L36" s="300" t="s">
        <v>88</v>
      </c>
      <c r="M36" s="300" t="s">
        <v>88</v>
      </c>
      <c r="N36" s="300" t="s">
        <v>88</v>
      </c>
      <c r="O36" s="300" t="s">
        <v>88</v>
      </c>
      <c r="P36" s="300" t="s">
        <v>88</v>
      </c>
      <c r="Q36" s="300" t="s">
        <v>88</v>
      </c>
      <c r="R36" s="300" t="s">
        <v>88</v>
      </c>
      <c r="S36" s="301" t="s">
        <v>88</v>
      </c>
      <c r="T36" s="378">
        <v>0</v>
      </c>
      <c r="U36" s="385">
        <v>0.24</v>
      </c>
      <c r="V36" s="323">
        <v>0.88</v>
      </c>
      <c r="W36" s="323">
        <v>2.03</v>
      </c>
      <c r="X36" s="323">
        <v>3.85</v>
      </c>
      <c r="Y36" s="323">
        <v>6.61</v>
      </c>
      <c r="Z36" s="323">
        <v>10.9</v>
      </c>
      <c r="AA36" s="323">
        <v>18.33</v>
      </c>
      <c r="AB36" s="323">
        <v>23.2</v>
      </c>
      <c r="AC36" s="324">
        <v>17.99</v>
      </c>
    </row>
    <row r="37" spans="1:29" ht="12.75">
      <c r="A37" s="5"/>
      <c r="B37" s="116" t="s">
        <v>121</v>
      </c>
      <c r="C37" s="338" t="s">
        <v>88</v>
      </c>
      <c r="D37" s="300" t="s">
        <v>88</v>
      </c>
      <c r="E37" s="300" t="s">
        <v>88</v>
      </c>
      <c r="F37" s="300" t="s">
        <v>88</v>
      </c>
      <c r="G37" s="300" t="s">
        <v>88</v>
      </c>
      <c r="H37" s="300" t="s">
        <v>88</v>
      </c>
      <c r="I37" s="300" t="s">
        <v>88</v>
      </c>
      <c r="J37" s="300">
        <v>10.05</v>
      </c>
      <c r="K37" s="300" t="s">
        <v>88</v>
      </c>
      <c r="L37" s="300" t="s">
        <v>88</v>
      </c>
      <c r="M37" s="300" t="s">
        <v>88</v>
      </c>
      <c r="N37" s="300" t="s">
        <v>88</v>
      </c>
      <c r="O37" s="300" t="s">
        <v>88</v>
      </c>
      <c r="P37" s="300" t="s">
        <v>88</v>
      </c>
      <c r="Q37" s="300" t="s">
        <v>88</v>
      </c>
      <c r="R37" s="300" t="s">
        <v>88</v>
      </c>
      <c r="S37" s="301" t="s">
        <v>88</v>
      </c>
      <c r="T37" s="378">
        <v>0</v>
      </c>
      <c r="U37" s="385">
        <v>0.22</v>
      </c>
      <c r="V37" s="323">
        <v>0.82</v>
      </c>
      <c r="W37" s="323">
        <v>1.92</v>
      </c>
      <c r="X37" s="323">
        <v>3.67</v>
      </c>
      <c r="Y37" s="323">
        <v>6.34</v>
      </c>
      <c r="Z37" s="323">
        <v>10.39</v>
      </c>
      <c r="AA37" s="323">
        <v>16.98</v>
      </c>
      <c r="AB37" s="323">
        <v>25.11</v>
      </c>
      <c r="AC37" s="324">
        <v>23.32</v>
      </c>
    </row>
    <row r="38" spans="1:29" ht="12.75">
      <c r="A38" s="5"/>
      <c r="B38" s="116" t="s">
        <v>119</v>
      </c>
      <c r="C38" s="338" t="s">
        <v>88</v>
      </c>
      <c r="D38" s="300" t="s">
        <v>88</v>
      </c>
      <c r="E38" s="300" t="s">
        <v>88</v>
      </c>
      <c r="F38" s="300" t="s">
        <v>88</v>
      </c>
      <c r="G38" s="300" t="s">
        <v>88</v>
      </c>
      <c r="H38" s="300" t="s">
        <v>88</v>
      </c>
      <c r="I38" s="300" t="s">
        <v>88</v>
      </c>
      <c r="J38" s="300" t="s">
        <v>88</v>
      </c>
      <c r="K38" s="300">
        <v>9.74</v>
      </c>
      <c r="L38" s="300" t="s">
        <v>88</v>
      </c>
      <c r="M38" s="300" t="s">
        <v>88</v>
      </c>
      <c r="N38" s="300" t="s">
        <v>88</v>
      </c>
      <c r="O38" s="300" t="s">
        <v>88</v>
      </c>
      <c r="P38" s="300" t="s">
        <v>88</v>
      </c>
      <c r="Q38" s="300" t="s">
        <v>88</v>
      </c>
      <c r="R38" s="300" t="s">
        <v>88</v>
      </c>
      <c r="S38" s="301" t="s">
        <v>88</v>
      </c>
      <c r="T38" s="378">
        <v>0</v>
      </c>
      <c r="U38" s="385">
        <v>0.22</v>
      </c>
      <c r="V38" s="323">
        <v>0.83</v>
      </c>
      <c r="W38" s="323">
        <v>1.97</v>
      </c>
      <c r="X38" s="323">
        <v>3.85</v>
      </c>
      <c r="Y38" s="323">
        <v>6.72</v>
      </c>
      <c r="Z38" s="323">
        <v>10.48</v>
      </c>
      <c r="AA38" s="323">
        <v>12.97</v>
      </c>
      <c r="AB38" s="323">
        <v>12.49</v>
      </c>
      <c r="AC38" s="324">
        <v>11.55</v>
      </c>
    </row>
    <row r="39" spans="1:29" ht="12.75">
      <c r="A39" s="5"/>
      <c r="B39" s="116" t="s">
        <v>117</v>
      </c>
      <c r="C39" s="338" t="s">
        <v>88</v>
      </c>
      <c r="D39" s="300" t="s">
        <v>88</v>
      </c>
      <c r="E39" s="300" t="s">
        <v>88</v>
      </c>
      <c r="F39" s="300" t="s">
        <v>88</v>
      </c>
      <c r="G39" s="300" t="s">
        <v>88</v>
      </c>
      <c r="H39" s="300" t="s">
        <v>88</v>
      </c>
      <c r="I39" s="300" t="s">
        <v>88</v>
      </c>
      <c r="J39" s="300" t="s">
        <v>88</v>
      </c>
      <c r="K39" s="300" t="s">
        <v>88</v>
      </c>
      <c r="L39" s="300">
        <v>10.39</v>
      </c>
      <c r="M39" s="300" t="s">
        <v>88</v>
      </c>
      <c r="N39" s="300" t="s">
        <v>88</v>
      </c>
      <c r="O39" s="300" t="s">
        <v>88</v>
      </c>
      <c r="P39" s="300" t="s">
        <v>88</v>
      </c>
      <c r="Q39" s="300" t="s">
        <v>88</v>
      </c>
      <c r="R39" s="300" t="s">
        <v>88</v>
      </c>
      <c r="S39" s="301" t="s">
        <v>88</v>
      </c>
      <c r="T39" s="378">
        <v>0</v>
      </c>
      <c r="U39" s="385">
        <v>0.27</v>
      </c>
      <c r="V39" s="323">
        <v>1.02</v>
      </c>
      <c r="W39" s="323">
        <v>2.44</v>
      </c>
      <c r="X39" s="323">
        <v>4.85</v>
      </c>
      <c r="Y39" s="323">
        <v>8.66</v>
      </c>
      <c r="Z39" s="323">
        <v>13.57</v>
      </c>
      <c r="AA39" s="323">
        <v>15.9</v>
      </c>
      <c r="AB39" s="323">
        <v>15.67</v>
      </c>
      <c r="AC39" s="324">
        <v>16.76</v>
      </c>
    </row>
    <row r="40" spans="1:29" ht="12.75">
      <c r="A40" s="5"/>
      <c r="B40" s="116" t="s">
        <v>122</v>
      </c>
      <c r="C40" s="338" t="s">
        <v>88</v>
      </c>
      <c r="D40" s="300" t="s">
        <v>88</v>
      </c>
      <c r="E40" s="300" t="s">
        <v>88</v>
      </c>
      <c r="F40" s="300" t="s">
        <v>88</v>
      </c>
      <c r="G40" s="300" t="s">
        <v>88</v>
      </c>
      <c r="H40" s="300" t="s">
        <v>88</v>
      </c>
      <c r="I40" s="300" t="s">
        <v>88</v>
      </c>
      <c r="J40" s="300" t="s">
        <v>88</v>
      </c>
      <c r="K40" s="300" t="s">
        <v>88</v>
      </c>
      <c r="L40" s="300" t="s">
        <v>88</v>
      </c>
      <c r="M40" s="300">
        <v>11.96</v>
      </c>
      <c r="N40" s="300" t="s">
        <v>88</v>
      </c>
      <c r="O40" s="300" t="s">
        <v>88</v>
      </c>
      <c r="P40" s="300" t="s">
        <v>88</v>
      </c>
      <c r="Q40" s="300" t="s">
        <v>88</v>
      </c>
      <c r="R40" s="300" t="s">
        <v>88</v>
      </c>
      <c r="S40" s="301" t="s">
        <v>88</v>
      </c>
      <c r="T40" s="378">
        <v>0</v>
      </c>
      <c r="U40" s="385">
        <v>0.45</v>
      </c>
      <c r="V40" s="323">
        <v>1.77</v>
      </c>
      <c r="W40" s="323">
        <v>4.5</v>
      </c>
      <c r="X40" s="323">
        <v>10</v>
      </c>
      <c r="Y40" s="323">
        <v>22.99</v>
      </c>
      <c r="Z40" s="323">
        <v>24.35</v>
      </c>
      <c r="AA40" s="323">
        <v>18.8</v>
      </c>
      <c r="AB40" s="323">
        <v>17.08</v>
      </c>
      <c r="AC40" s="324">
        <v>14.55</v>
      </c>
    </row>
    <row r="41" spans="1:29" ht="12.75">
      <c r="A41" s="5"/>
      <c r="B41" s="116" t="s">
        <v>109</v>
      </c>
      <c r="C41" s="338" t="s">
        <v>88</v>
      </c>
      <c r="D41" s="300" t="s">
        <v>88</v>
      </c>
      <c r="E41" s="300" t="s">
        <v>88</v>
      </c>
      <c r="F41" s="300" t="s">
        <v>88</v>
      </c>
      <c r="G41" s="300" t="s">
        <v>88</v>
      </c>
      <c r="H41" s="300">
        <v>7.14</v>
      </c>
      <c r="I41" s="300" t="s">
        <v>88</v>
      </c>
      <c r="J41" s="300">
        <v>7.49</v>
      </c>
      <c r="K41" s="300" t="s">
        <v>88</v>
      </c>
      <c r="L41" s="300">
        <v>8.41</v>
      </c>
      <c r="M41" s="300" t="s">
        <v>88</v>
      </c>
      <c r="N41" s="300" t="s">
        <v>88</v>
      </c>
      <c r="O41" s="300" t="s">
        <v>88</v>
      </c>
      <c r="P41" s="300" t="s">
        <v>88</v>
      </c>
      <c r="Q41" s="300" t="s">
        <v>88</v>
      </c>
      <c r="R41" s="300" t="s">
        <v>88</v>
      </c>
      <c r="S41" s="301" t="s">
        <v>88</v>
      </c>
      <c r="T41" s="378">
        <v>0</v>
      </c>
      <c r="U41" s="385" t="s">
        <v>88</v>
      </c>
      <c r="V41" s="323" t="s">
        <v>88</v>
      </c>
      <c r="W41" s="323" t="s">
        <v>88</v>
      </c>
      <c r="X41" s="323" t="s">
        <v>88</v>
      </c>
      <c r="Y41" s="323" t="s">
        <v>88</v>
      </c>
      <c r="Z41" s="323" t="s">
        <v>88</v>
      </c>
      <c r="AA41" s="323" t="s">
        <v>88</v>
      </c>
      <c r="AB41" s="323" t="s">
        <v>88</v>
      </c>
      <c r="AC41" s="324" t="s">
        <v>88</v>
      </c>
    </row>
    <row r="42" spans="1:29" ht="12.75">
      <c r="A42" s="5"/>
      <c r="B42" s="116" t="s">
        <v>110</v>
      </c>
      <c r="C42" s="338" t="s">
        <v>88</v>
      </c>
      <c r="D42" s="300" t="s">
        <v>88</v>
      </c>
      <c r="E42" s="300" t="s">
        <v>88</v>
      </c>
      <c r="F42" s="300" t="s">
        <v>88</v>
      </c>
      <c r="G42" s="300" t="s">
        <v>88</v>
      </c>
      <c r="H42" s="300" t="s">
        <v>88</v>
      </c>
      <c r="I42" s="300">
        <v>2.18</v>
      </c>
      <c r="J42" s="300">
        <v>2.18</v>
      </c>
      <c r="K42" s="300">
        <v>2.18</v>
      </c>
      <c r="L42" s="300">
        <v>2.18</v>
      </c>
      <c r="M42" s="300">
        <v>2.18</v>
      </c>
      <c r="N42" s="300">
        <v>2.18</v>
      </c>
      <c r="O42" s="300">
        <v>2.18</v>
      </c>
      <c r="P42" s="300">
        <v>2.18</v>
      </c>
      <c r="Q42" s="300" t="s">
        <v>88</v>
      </c>
      <c r="R42" s="300" t="s">
        <v>88</v>
      </c>
      <c r="S42" s="301" t="s">
        <v>88</v>
      </c>
      <c r="T42" s="378">
        <v>0</v>
      </c>
      <c r="U42" s="385">
        <v>0.13</v>
      </c>
      <c r="V42" s="323">
        <v>0.58</v>
      </c>
      <c r="W42" s="323">
        <v>1.38</v>
      </c>
      <c r="X42" s="323">
        <v>2.56</v>
      </c>
      <c r="Y42" s="323">
        <v>4.23</v>
      </c>
      <c r="Z42" s="323">
        <v>6.56</v>
      </c>
      <c r="AA42" s="323">
        <v>9.98</v>
      </c>
      <c r="AB42" s="323">
        <v>16</v>
      </c>
      <c r="AC42" s="324">
        <v>99</v>
      </c>
    </row>
    <row r="43" spans="1:29" ht="12.75">
      <c r="A43" s="5"/>
      <c r="B43" s="116" t="s">
        <v>111</v>
      </c>
      <c r="C43" s="338" t="s">
        <v>88</v>
      </c>
      <c r="D43" s="300" t="s">
        <v>88</v>
      </c>
      <c r="E43" s="300">
        <v>2.02</v>
      </c>
      <c r="F43" s="300">
        <v>2</v>
      </c>
      <c r="G43" s="300">
        <v>3.86</v>
      </c>
      <c r="H43" s="300">
        <v>2.84</v>
      </c>
      <c r="I43" s="300">
        <v>4.2</v>
      </c>
      <c r="J43" s="300">
        <v>4.23</v>
      </c>
      <c r="K43" s="300">
        <v>4.84</v>
      </c>
      <c r="L43" s="300">
        <v>5.11</v>
      </c>
      <c r="M43" s="300" t="s">
        <v>88</v>
      </c>
      <c r="N43" s="300" t="s">
        <v>88</v>
      </c>
      <c r="O43" s="300" t="s">
        <v>88</v>
      </c>
      <c r="P43" s="300" t="s">
        <v>88</v>
      </c>
      <c r="Q43" s="300" t="s">
        <v>88</v>
      </c>
      <c r="R43" s="300" t="s">
        <v>88</v>
      </c>
      <c r="S43" s="301" t="s">
        <v>88</v>
      </c>
      <c r="T43" s="378">
        <v>0</v>
      </c>
      <c r="U43" s="385" t="s">
        <v>88</v>
      </c>
      <c r="V43" s="323" t="s">
        <v>88</v>
      </c>
      <c r="W43" s="323" t="s">
        <v>88</v>
      </c>
      <c r="X43" s="323" t="s">
        <v>88</v>
      </c>
      <c r="Y43" s="323" t="s">
        <v>88</v>
      </c>
      <c r="Z43" s="323" t="s">
        <v>88</v>
      </c>
      <c r="AA43" s="323" t="s">
        <v>88</v>
      </c>
      <c r="AB43" s="323" t="s">
        <v>88</v>
      </c>
      <c r="AC43" s="324" t="s">
        <v>88</v>
      </c>
    </row>
    <row r="44" spans="1:29" ht="12.75">
      <c r="A44" s="5"/>
      <c r="B44" s="116" t="s">
        <v>272</v>
      </c>
      <c r="C44" s="338" t="s">
        <v>88</v>
      </c>
      <c r="D44" s="300" t="s">
        <v>88</v>
      </c>
      <c r="E44" s="300" t="s">
        <v>88</v>
      </c>
      <c r="F44" s="300" t="s">
        <v>88</v>
      </c>
      <c r="G44" s="300" t="s">
        <v>88</v>
      </c>
      <c r="H44" s="300" t="s">
        <v>88</v>
      </c>
      <c r="I44" s="300" t="s">
        <v>88</v>
      </c>
      <c r="J44" s="300" t="s">
        <v>88</v>
      </c>
      <c r="K44" s="300" t="s">
        <v>88</v>
      </c>
      <c r="L44" s="300" t="s">
        <v>88</v>
      </c>
      <c r="M44" s="300" t="s">
        <v>88</v>
      </c>
      <c r="N44" s="300">
        <v>4.5</v>
      </c>
      <c r="O44" s="300" t="s">
        <v>88</v>
      </c>
      <c r="P44" s="300" t="s">
        <v>88</v>
      </c>
      <c r="Q44" s="300" t="s">
        <v>88</v>
      </c>
      <c r="R44" s="300" t="s">
        <v>88</v>
      </c>
      <c r="S44" s="301" t="s">
        <v>88</v>
      </c>
      <c r="T44" s="378">
        <v>0</v>
      </c>
      <c r="U44" s="385">
        <v>0.9</v>
      </c>
      <c r="V44" s="323">
        <v>2.2</v>
      </c>
      <c r="W44" s="323">
        <v>4</v>
      </c>
      <c r="X44" s="323">
        <v>6.8</v>
      </c>
      <c r="Y44" s="323">
        <v>9</v>
      </c>
      <c r="Z44" s="323">
        <v>11.5</v>
      </c>
      <c r="AA44" s="323">
        <v>14</v>
      </c>
      <c r="AB44" s="323">
        <v>16</v>
      </c>
      <c r="AC44" s="324">
        <v>17</v>
      </c>
    </row>
    <row r="45" spans="1:29" ht="12.75">
      <c r="A45" s="5"/>
      <c r="B45" s="116" t="s">
        <v>273</v>
      </c>
      <c r="C45" s="338" t="s">
        <v>88</v>
      </c>
      <c r="D45" s="300" t="s">
        <v>88</v>
      </c>
      <c r="E45" s="300" t="s">
        <v>88</v>
      </c>
      <c r="F45" s="300" t="s">
        <v>88</v>
      </c>
      <c r="G45" s="300" t="s">
        <v>88</v>
      </c>
      <c r="H45" s="300" t="s">
        <v>88</v>
      </c>
      <c r="I45" s="300" t="s">
        <v>88</v>
      </c>
      <c r="J45" s="300" t="s">
        <v>88</v>
      </c>
      <c r="K45" s="300" t="s">
        <v>88</v>
      </c>
      <c r="L45" s="300" t="s">
        <v>88</v>
      </c>
      <c r="M45" s="300" t="s">
        <v>88</v>
      </c>
      <c r="N45" s="300" t="s">
        <v>88</v>
      </c>
      <c r="O45" s="300">
        <v>7.2</v>
      </c>
      <c r="P45" s="300" t="s">
        <v>88</v>
      </c>
      <c r="Q45" s="300" t="s">
        <v>88</v>
      </c>
      <c r="R45" s="300" t="s">
        <v>88</v>
      </c>
      <c r="S45" s="301" t="s">
        <v>88</v>
      </c>
      <c r="T45" s="378">
        <v>0</v>
      </c>
      <c r="U45" s="385">
        <v>1.5</v>
      </c>
      <c r="V45" s="323">
        <v>6</v>
      </c>
      <c r="W45" s="323">
        <v>14</v>
      </c>
      <c r="X45" s="323">
        <v>20</v>
      </c>
      <c r="Y45" s="323">
        <v>12.5</v>
      </c>
      <c r="Z45" s="323">
        <v>13.5</v>
      </c>
      <c r="AA45" s="323">
        <v>16</v>
      </c>
      <c r="AB45" s="323">
        <v>24</v>
      </c>
      <c r="AC45" s="324">
        <v>26</v>
      </c>
    </row>
    <row r="46" spans="1:29" ht="12.75">
      <c r="A46" s="5"/>
      <c r="B46" s="116" t="s">
        <v>274</v>
      </c>
      <c r="C46" s="338" t="s">
        <v>88</v>
      </c>
      <c r="D46" s="300" t="s">
        <v>88</v>
      </c>
      <c r="E46" s="300" t="s">
        <v>88</v>
      </c>
      <c r="F46" s="300" t="s">
        <v>88</v>
      </c>
      <c r="G46" s="300" t="s">
        <v>88</v>
      </c>
      <c r="H46" s="300" t="s">
        <v>88</v>
      </c>
      <c r="I46" s="300" t="s">
        <v>88</v>
      </c>
      <c r="J46" s="300" t="s">
        <v>88</v>
      </c>
      <c r="K46" s="300" t="s">
        <v>88</v>
      </c>
      <c r="L46" s="300" t="s">
        <v>88</v>
      </c>
      <c r="M46" s="300" t="s">
        <v>88</v>
      </c>
      <c r="N46" s="300">
        <v>6</v>
      </c>
      <c r="O46" s="300" t="s">
        <v>88</v>
      </c>
      <c r="P46" s="300" t="s">
        <v>88</v>
      </c>
      <c r="Q46" s="300" t="s">
        <v>88</v>
      </c>
      <c r="R46" s="300" t="s">
        <v>88</v>
      </c>
      <c r="S46" s="301" t="s">
        <v>88</v>
      </c>
      <c r="T46" s="378">
        <v>0</v>
      </c>
      <c r="U46" s="385">
        <v>0.7</v>
      </c>
      <c r="V46" s="323">
        <v>2.35</v>
      </c>
      <c r="W46" s="323">
        <v>4.6</v>
      </c>
      <c r="X46" s="323">
        <v>7.5</v>
      </c>
      <c r="Y46" s="323">
        <v>10.3</v>
      </c>
      <c r="Z46" s="323">
        <v>12.6</v>
      </c>
      <c r="AA46" s="323">
        <v>15</v>
      </c>
      <c r="AB46" s="323">
        <v>19.5</v>
      </c>
      <c r="AC46" s="324">
        <v>19.7</v>
      </c>
    </row>
    <row r="47" spans="1:29" ht="12.75">
      <c r="A47" s="5"/>
      <c r="B47" s="116" t="s">
        <v>275</v>
      </c>
      <c r="C47" s="338" t="s">
        <v>88</v>
      </c>
      <c r="D47" s="300" t="s">
        <v>88</v>
      </c>
      <c r="E47" s="300" t="s">
        <v>88</v>
      </c>
      <c r="F47" s="300" t="s">
        <v>88</v>
      </c>
      <c r="G47" s="300" t="s">
        <v>88</v>
      </c>
      <c r="H47" s="300" t="s">
        <v>88</v>
      </c>
      <c r="I47" s="300" t="s">
        <v>88</v>
      </c>
      <c r="J47" s="300" t="s">
        <v>88</v>
      </c>
      <c r="K47" s="300" t="s">
        <v>88</v>
      </c>
      <c r="L47" s="300" t="s">
        <v>88</v>
      </c>
      <c r="M47" s="300" t="s">
        <v>88</v>
      </c>
      <c r="N47" s="300" t="s">
        <v>88</v>
      </c>
      <c r="O47" s="300">
        <v>8</v>
      </c>
      <c r="P47" s="300" t="s">
        <v>88</v>
      </c>
      <c r="Q47" s="300" t="s">
        <v>88</v>
      </c>
      <c r="R47" s="300" t="s">
        <v>88</v>
      </c>
      <c r="S47" s="301" t="s">
        <v>88</v>
      </c>
      <c r="T47" s="378">
        <v>0</v>
      </c>
      <c r="U47" s="386">
        <v>4.2</v>
      </c>
      <c r="V47" s="345">
        <v>10</v>
      </c>
      <c r="W47" s="345">
        <v>14</v>
      </c>
      <c r="X47" s="345">
        <v>9</v>
      </c>
      <c r="Y47" s="345">
        <v>20</v>
      </c>
      <c r="Z47" s="345">
        <v>13.5</v>
      </c>
      <c r="AA47" s="345">
        <v>14</v>
      </c>
      <c r="AB47" s="345">
        <v>24</v>
      </c>
      <c r="AC47" s="324">
        <v>30</v>
      </c>
    </row>
    <row r="48" spans="1:29" ht="12.75">
      <c r="A48" s="5"/>
      <c r="B48" s="116" t="s">
        <v>276</v>
      </c>
      <c r="C48" s="338" t="s">
        <v>88</v>
      </c>
      <c r="D48" s="300" t="s">
        <v>88</v>
      </c>
      <c r="E48" s="300" t="s">
        <v>88</v>
      </c>
      <c r="F48" s="300" t="s">
        <v>88</v>
      </c>
      <c r="G48" s="300" t="s">
        <v>88</v>
      </c>
      <c r="H48" s="300" t="s">
        <v>88</v>
      </c>
      <c r="I48" s="300" t="s">
        <v>88</v>
      </c>
      <c r="J48" s="300" t="s">
        <v>88</v>
      </c>
      <c r="K48" s="300" t="s">
        <v>88</v>
      </c>
      <c r="L48" s="300" t="s">
        <v>88</v>
      </c>
      <c r="M48" s="300" t="s">
        <v>88</v>
      </c>
      <c r="N48" s="300">
        <v>6.5</v>
      </c>
      <c r="O48" s="300" t="s">
        <v>88</v>
      </c>
      <c r="P48" s="300" t="s">
        <v>88</v>
      </c>
      <c r="Q48" s="300" t="s">
        <v>88</v>
      </c>
      <c r="R48" s="300" t="s">
        <v>88</v>
      </c>
      <c r="S48" s="301" t="s">
        <v>88</v>
      </c>
      <c r="T48" s="378">
        <v>0</v>
      </c>
      <c r="U48" s="386">
        <v>1.25</v>
      </c>
      <c r="V48" s="345">
        <v>4</v>
      </c>
      <c r="W48" s="345">
        <v>12</v>
      </c>
      <c r="X48" s="345">
        <v>26</v>
      </c>
      <c r="Y48" s="345">
        <v>13.5</v>
      </c>
      <c r="Z48" s="345">
        <v>12.5</v>
      </c>
      <c r="AA48" s="345">
        <v>14</v>
      </c>
      <c r="AB48" s="345">
        <v>19</v>
      </c>
      <c r="AC48" s="324">
        <v>22</v>
      </c>
    </row>
    <row r="49" spans="1:29" ht="12.75">
      <c r="A49" s="5"/>
      <c r="B49" s="116" t="s">
        <v>277</v>
      </c>
      <c r="C49" s="338" t="s">
        <v>88</v>
      </c>
      <c r="D49" s="300" t="s">
        <v>88</v>
      </c>
      <c r="E49" s="300" t="s">
        <v>88</v>
      </c>
      <c r="F49" s="300" t="s">
        <v>88</v>
      </c>
      <c r="G49" s="300" t="s">
        <v>88</v>
      </c>
      <c r="H49" s="300" t="s">
        <v>88</v>
      </c>
      <c r="I49" s="300" t="s">
        <v>88</v>
      </c>
      <c r="J49" s="300" t="s">
        <v>88</v>
      </c>
      <c r="K49" s="300" t="s">
        <v>88</v>
      </c>
      <c r="L49" s="300" t="s">
        <v>88</v>
      </c>
      <c r="M49" s="300" t="s">
        <v>88</v>
      </c>
      <c r="N49" s="300" t="s">
        <v>88</v>
      </c>
      <c r="O49" s="300">
        <v>9</v>
      </c>
      <c r="P49" s="300" t="s">
        <v>88</v>
      </c>
      <c r="Q49" s="300" t="s">
        <v>88</v>
      </c>
      <c r="R49" s="300" t="s">
        <v>88</v>
      </c>
      <c r="S49" s="301" t="s">
        <v>88</v>
      </c>
      <c r="T49" s="378">
        <v>0</v>
      </c>
      <c r="U49" s="386">
        <v>6.3</v>
      </c>
      <c r="V49" s="345">
        <v>13</v>
      </c>
      <c r="W49" s="345">
        <v>20</v>
      </c>
      <c r="X49" s="345">
        <v>22</v>
      </c>
      <c r="Y49" s="345">
        <v>18</v>
      </c>
      <c r="Z49" s="345">
        <v>13.8</v>
      </c>
      <c r="AA49" s="345">
        <v>15</v>
      </c>
      <c r="AB49" s="345">
        <v>22</v>
      </c>
      <c r="AC49" s="324">
        <v>30</v>
      </c>
    </row>
    <row r="50" spans="1:29" ht="12.75">
      <c r="A50" s="5"/>
      <c r="B50" s="116" t="s">
        <v>366</v>
      </c>
      <c r="C50" s="338" t="s">
        <v>88</v>
      </c>
      <c r="D50" s="300" t="s">
        <v>88</v>
      </c>
      <c r="E50" s="300" t="s">
        <v>88</v>
      </c>
      <c r="F50" s="300" t="s">
        <v>88</v>
      </c>
      <c r="G50" s="300" t="s">
        <v>88</v>
      </c>
      <c r="H50" s="300" t="s">
        <v>88</v>
      </c>
      <c r="I50" s="300" t="s">
        <v>88</v>
      </c>
      <c r="J50" s="300" t="s">
        <v>88</v>
      </c>
      <c r="K50" s="300" t="s">
        <v>88</v>
      </c>
      <c r="L50" s="300" t="s">
        <v>88</v>
      </c>
      <c r="M50" s="300" t="s">
        <v>88</v>
      </c>
      <c r="N50" s="300">
        <v>8.3</v>
      </c>
      <c r="O50" s="300" t="s">
        <v>88</v>
      </c>
      <c r="P50" s="300" t="s">
        <v>88</v>
      </c>
      <c r="Q50" s="300" t="s">
        <v>88</v>
      </c>
      <c r="R50" s="300" t="s">
        <v>88</v>
      </c>
      <c r="S50" s="301" t="s">
        <v>88</v>
      </c>
      <c r="T50" s="378">
        <v>0</v>
      </c>
      <c r="U50" s="385">
        <v>2.6</v>
      </c>
      <c r="V50" s="323">
        <v>7.5</v>
      </c>
      <c r="W50" s="323">
        <v>9.3</v>
      </c>
      <c r="X50" s="323">
        <v>12</v>
      </c>
      <c r="Y50" s="323">
        <v>18</v>
      </c>
      <c r="Z50" s="323">
        <v>20</v>
      </c>
      <c r="AA50" s="323">
        <v>18</v>
      </c>
      <c r="AB50" s="323">
        <v>19</v>
      </c>
      <c r="AC50" s="324">
        <v>30</v>
      </c>
    </row>
    <row r="51" spans="1:29" ht="12.75">
      <c r="A51" s="5"/>
      <c r="B51" s="116" t="s">
        <v>367</v>
      </c>
      <c r="C51" s="338" t="s">
        <v>88</v>
      </c>
      <c r="D51" s="300" t="s">
        <v>88</v>
      </c>
      <c r="E51" s="300" t="s">
        <v>88</v>
      </c>
      <c r="F51" s="300" t="s">
        <v>88</v>
      </c>
      <c r="G51" s="300" t="s">
        <v>88</v>
      </c>
      <c r="H51" s="300" t="s">
        <v>88</v>
      </c>
      <c r="I51" s="300" t="s">
        <v>88</v>
      </c>
      <c r="J51" s="300" t="s">
        <v>88</v>
      </c>
      <c r="K51" s="300" t="s">
        <v>88</v>
      </c>
      <c r="L51" s="300" t="s">
        <v>88</v>
      </c>
      <c r="M51" s="300" t="s">
        <v>88</v>
      </c>
      <c r="N51" s="300" t="s">
        <v>88</v>
      </c>
      <c r="O51" s="300">
        <v>11.7</v>
      </c>
      <c r="P51" s="300" t="s">
        <v>88</v>
      </c>
      <c r="Q51" s="300" t="s">
        <v>88</v>
      </c>
      <c r="R51" s="300" t="s">
        <v>88</v>
      </c>
      <c r="S51" s="301" t="s">
        <v>88</v>
      </c>
      <c r="T51" s="378">
        <v>0</v>
      </c>
      <c r="U51" s="385">
        <v>18</v>
      </c>
      <c r="V51" s="323">
        <v>12.5</v>
      </c>
      <c r="W51" s="323">
        <v>18</v>
      </c>
      <c r="X51" s="323">
        <v>16</v>
      </c>
      <c r="Y51" s="323">
        <v>10</v>
      </c>
      <c r="Z51" s="323">
        <v>16</v>
      </c>
      <c r="AA51" s="323">
        <v>13</v>
      </c>
      <c r="AB51" s="323">
        <v>20</v>
      </c>
      <c r="AC51" s="324">
        <v>30</v>
      </c>
    </row>
    <row r="52" spans="1:29" ht="12.75">
      <c r="A52" s="5"/>
      <c r="B52" s="116" t="s">
        <v>363</v>
      </c>
      <c r="C52" s="338" t="s">
        <v>88</v>
      </c>
      <c r="D52" s="300" t="s">
        <v>88</v>
      </c>
      <c r="E52" s="300" t="s">
        <v>88</v>
      </c>
      <c r="F52" s="300" t="s">
        <v>88</v>
      </c>
      <c r="G52" s="300" t="s">
        <v>88</v>
      </c>
      <c r="H52" s="300" t="s">
        <v>88</v>
      </c>
      <c r="I52" s="300" t="s">
        <v>88</v>
      </c>
      <c r="J52" s="300" t="s">
        <v>88</v>
      </c>
      <c r="K52" s="300" t="s">
        <v>88</v>
      </c>
      <c r="L52" s="300" t="s">
        <v>88</v>
      </c>
      <c r="M52" s="300" t="s">
        <v>88</v>
      </c>
      <c r="N52" s="300">
        <v>4.5</v>
      </c>
      <c r="O52" s="300" t="s">
        <v>88</v>
      </c>
      <c r="P52" s="300" t="s">
        <v>88</v>
      </c>
      <c r="Q52" s="300" t="s">
        <v>88</v>
      </c>
      <c r="R52" s="300" t="s">
        <v>88</v>
      </c>
      <c r="S52" s="301" t="s">
        <v>88</v>
      </c>
      <c r="T52" s="378">
        <v>0</v>
      </c>
      <c r="U52" s="385">
        <v>2.6</v>
      </c>
      <c r="V52" s="323">
        <v>4.5</v>
      </c>
      <c r="W52" s="323">
        <v>6.7</v>
      </c>
      <c r="X52" s="323">
        <v>9</v>
      </c>
      <c r="Y52" s="323">
        <v>12</v>
      </c>
      <c r="Z52" s="323">
        <v>15</v>
      </c>
      <c r="AA52" s="323">
        <v>18</v>
      </c>
      <c r="AB52" s="323">
        <v>21</v>
      </c>
      <c r="AC52" s="324">
        <v>23</v>
      </c>
    </row>
    <row r="53" spans="1:29" ht="12.75">
      <c r="A53" s="5"/>
      <c r="B53" s="116" t="s">
        <v>364</v>
      </c>
      <c r="C53" s="338" t="s">
        <v>88</v>
      </c>
      <c r="D53" s="300" t="s">
        <v>88</v>
      </c>
      <c r="E53" s="300" t="s">
        <v>88</v>
      </c>
      <c r="F53" s="300" t="s">
        <v>88</v>
      </c>
      <c r="G53" s="300" t="s">
        <v>88</v>
      </c>
      <c r="H53" s="300" t="s">
        <v>88</v>
      </c>
      <c r="I53" s="300" t="s">
        <v>88</v>
      </c>
      <c r="J53" s="300" t="s">
        <v>88</v>
      </c>
      <c r="K53" s="300" t="s">
        <v>88</v>
      </c>
      <c r="L53" s="300" t="s">
        <v>88</v>
      </c>
      <c r="M53" s="300" t="s">
        <v>88</v>
      </c>
      <c r="N53" s="300" t="s">
        <v>88</v>
      </c>
      <c r="O53" s="300">
        <v>8.3</v>
      </c>
      <c r="P53" s="300" t="s">
        <v>88</v>
      </c>
      <c r="Q53" s="300" t="s">
        <v>88</v>
      </c>
      <c r="R53" s="300" t="s">
        <v>88</v>
      </c>
      <c r="S53" s="301" t="s">
        <v>88</v>
      </c>
      <c r="T53" s="378">
        <v>0</v>
      </c>
      <c r="U53" s="385">
        <v>2.5</v>
      </c>
      <c r="V53" s="323">
        <v>17</v>
      </c>
      <c r="W53" s="323">
        <v>10</v>
      </c>
      <c r="X53" s="323">
        <v>8.4</v>
      </c>
      <c r="Y53" s="323">
        <v>10.5</v>
      </c>
      <c r="Z53" s="323">
        <v>11.8</v>
      </c>
      <c r="AA53" s="323">
        <v>12.9</v>
      </c>
      <c r="AB53" s="323">
        <v>17.8</v>
      </c>
      <c r="AC53" s="324">
        <v>26</v>
      </c>
    </row>
    <row r="54" spans="1:29" ht="12.75">
      <c r="A54" s="5"/>
      <c r="B54" s="116" t="s">
        <v>365</v>
      </c>
      <c r="C54" s="338" t="s">
        <v>88</v>
      </c>
      <c r="D54" s="300" t="s">
        <v>88</v>
      </c>
      <c r="E54" s="300" t="s">
        <v>88</v>
      </c>
      <c r="F54" s="300" t="s">
        <v>88</v>
      </c>
      <c r="G54" s="300" t="s">
        <v>88</v>
      </c>
      <c r="H54" s="300" t="s">
        <v>88</v>
      </c>
      <c r="I54" s="300" t="s">
        <v>88</v>
      </c>
      <c r="J54" s="300" t="s">
        <v>88</v>
      </c>
      <c r="K54" s="300" t="s">
        <v>88</v>
      </c>
      <c r="L54" s="300" t="s">
        <v>88</v>
      </c>
      <c r="M54" s="300" t="s">
        <v>88</v>
      </c>
      <c r="N54" s="300" t="s">
        <v>88</v>
      </c>
      <c r="O54" s="300" t="s">
        <v>88</v>
      </c>
      <c r="P54" s="300">
        <v>11.7</v>
      </c>
      <c r="Q54" s="300" t="s">
        <v>88</v>
      </c>
      <c r="R54" s="300" t="s">
        <v>88</v>
      </c>
      <c r="S54" s="301" t="s">
        <v>88</v>
      </c>
      <c r="T54" s="378">
        <v>0</v>
      </c>
      <c r="U54" s="385">
        <v>10</v>
      </c>
      <c r="V54" s="323">
        <v>10</v>
      </c>
      <c r="W54" s="323">
        <v>6.3</v>
      </c>
      <c r="X54" s="323">
        <v>11.2</v>
      </c>
      <c r="Y54" s="323">
        <v>16</v>
      </c>
      <c r="Z54" s="323">
        <v>18</v>
      </c>
      <c r="AA54" s="323">
        <v>19</v>
      </c>
      <c r="AB54" s="323">
        <v>20</v>
      </c>
      <c r="AC54" s="324">
        <v>24</v>
      </c>
    </row>
    <row r="55" spans="1:29" ht="12.75">
      <c r="A55" s="5"/>
      <c r="B55" s="116"/>
      <c r="C55" s="338" t="s">
        <v>88</v>
      </c>
      <c r="D55" s="300" t="s">
        <v>88</v>
      </c>
      <c r="E55" s="300" t="s">
        <v>88</v>
      </c>
      <c r="F55" s="300" t="s">
        <v>88</v>
      </c>
      <c r="G55" s="300" t="s">
        <v>88</v>
      </c>
      <c r="H55" s="300" t="s">
        <v>88</v>
      </c>
      <c r="I55" s="300" t="s">
        <v>88</v>
      </c>
      <c r="J55" s="300" t="s">
        <v>88</v>
      </c>
      <c r="K55" s="300" t="s">
        <v>88</v>
      </c>
      <c r="L55" s="300" t="s">
        <v>88</v>
      </c>
      <c r="M55" s="300" t="s">
        <v>88</v>
      </c>
      <c r="N55" s="300" t="s">
        <v>88</v>
      </c>
      <c r="O55" s="300" t="s">
        <v>88</v>
      </c>
      <c r="P55" s="300" t="s">
        <v>88</v>
      </c>
      <c r="Q55" s="300" t="s">
        <v>88</v>
      </c>
      <c r="R55" s="300" t="s">
        <v>88</v>
      </c>
      <c r="S55" s="301" t="s">
        <v>88</v>
      </c>
      <c r="T55" s="378">
        <v>0</v>
      </c>
      <c r="U55" s="385" t="s">
        <v>88</v>
      </c>
      <c r="V55" s="323" t="s">
        <v>88</v>
      </c>
      <c r="W55" s="323" t="s">
        <v>88</v>
      </c>
      <c r="X55" s="323" t="s">
        <v>88</v>
      </c>
      <c r="Y55" s="323" t="s">
        <v>88</v>
      </c>
      <c r="Z55" s="323" t="s">
        <v>88</v>
      </c>
      <c r="AA55" s="323" t="s">
        <v>88</v>
      </c>
      <c r="AB55" s="323" t="s">
        <v>88</v>
      </c>
      <c r="AC55" s="324" t="s">
        <v>88</v>
      </c>
    </row>
    <row r="56" spans="1:29" ht="12.75">
      <c r="A56" s="5"/>
      <c r="B56" s="116"/>
      <c r="C56" s="338" t="s">
        <v>88</v>
      </c>
      <c r="D56" s="300" t="s">
        <v>88</v>
      </c>
      <c r="E56" s="300" t="s">
        <v>88</v>
      </c>
      <c r="F56" s="300" t="s">
        <v>88</v>
      </c>
      <c r="G56" s="300" t="s">
        <v>88</v>
      </c>
      <c r="H56" s="300" t="s">
        <v>88</v>
      </c>
      <c r="I56" s="300" t="s">
        <v>88</v>
      </c>
      <c r="J56" s="300" t="s">
        <v>88</v>
      </c>
      <c r="K56" s="300" t="s">
        <v>88</v>
      </c>
      <c r="L56" s="300" t="s">
        <v>88</v>
      </c>
      <c r="M56" s="300" t="s">
        <v>88</v>
      </c>
      <c r="N56" s="300" t="s">
        <v>88</v>
      </c>
      <c r="O56" s="300" t="s">
        <v>88</v>
      </c>
      <c r="P56" s="300" t="s">
        <v>88</v>
      </c>
      <c r="Q56" s="300" t="s">
        <v>88</v>
      </c>
      <c r="R56" s="300" t="s">
        <v>88</v>
      </c>
      <c r="S56" s="301" t="s">
        <v>88</v>
      </c>
      <c r="T56" s="378">
        <v>0</v>
      </c>
      <c r="U56" s="385" t="s">
        <v>88</v>
      </c>
      <c r="V56" s="323" t="s">
        <v>88</v>
      </c>
      <c r="W56" s="323" t="s">
        <v>88</v>
      </c>
      <c r="X56" s="323" t="s">
        <v>88</v>
      </c>
      <c r="Y56" s="323" t="s">
        <v>88</v>
      </c>
      <c r="Z56" s="323" t="s">
        <v>88</v>
      </c>
      <c r="AA56" s="323" t="s">
        <v>88</v>
      </c>
      <c r="AB56" s="323" t="s">
        <v>88</v>
      </c>
      <c r="AC56" s="324" t="s">
        <v>88</v>
      </c>
    </row>
    <row r="57" spans="1:29" ht="12.75">
      <c r="A57" s="5"/>
      <c r="B57" s="116"/>
      <c r="C57" s="338" t="s">
        <v>88</v>
      </c>
      <c r="D57" s="300" t="s">
        <v>88</v>
      </c>
      <c r="E57" s="300" t="s">
        <v>88</v>
      </c>
      <c r="F57" s="300" t="s">
        <v>88</v>
      </c>
      <c r="G57" s="300" t="s">
        <v>88</v>
      </c>
      <c r="H57" s="300" t="s">
        <v>88</v>
      </c>
      <c r="I57" s="300" t="s">
        <v>88</v>
      </c>
      <c r="J57" s="300" t="s">
        <v>88</v>
      </c>
      <c r="K57" s="300" t="s">
        <v>88</v>
      </c>
      <c r="L57" s="300" t="s">
        <v>88</v>
      </c>
      <c r="M57" s="300" t="s">
        <v>88</v>
      </c>
      <c r="N57" s="300" t="s">
        <v>88</v>
      </c>
      <c r="O57" s="300" t="s">
        <v>88</v>
      </c>
      <c r="P57" s="300" t="s">
        <v>88</v>
      </c>
      <c r="Q57" s="300" t="s">
        <v>88</v>
      </c>
      <c r="R57" s="300" t="s">
        <v>88</v>
      </c>
      <c r="S57" s="301" t="s">
        <v>88</v>
      </c>
      <c r="T57" s="378">
        <v>0</v>
      </c>
      <c r="U57" s="385" t="s">
        <v>88</v>
      </c>
      <c r="V57" s="323" t="s">
        <v>88</v>
      </c>
      <c r="W57" s="323" t="s">
        <v>88</v>
      </c>
      <c r="X57" s="323" t="s">
        <v>88</v>
      </c>
      <c r="Y57" s="323" t="s">
        <v>88</v>
      </c>
      <c r="Z57" s="323" t="s">
        <v>88</v>
      </c>
      <c r="AA57" s="323" t="s">
        <v>88</v>
      </c>
      <c r="AB57" s="323" t="s">
        <v>88</v>
      </c>
      <c r="AC57" s="324" t="s">
        <v>88</v>
      </c>
    </row>
    <row r="58" spans="1:29" ht="12.75">
      <c r="A58" s="5"/>
      <c r="B58" s="116"/>
      <c r="C58" s="338" t="s">
        <v>88</v>
      </c>
      <c r="D58" s="300" t="s">
        <v>88</v>
      </c>
      <c r="E58" s="300" t="s">
        <v>88</v>
      </c>
      <c r="F58" s="300" t="s">
        <v>88</v>
      </c>
      <c r="G58" s="300" t="s">
        <v>88</v>
      </c>
      <c r="H58" s="300" t="s">
        <v>88</v>
      </c>
      <c r="I58" s="300" t="s">
        <v>88</v>
      </c>
      <c r="J58" s="300" t="s">
        <v>88</v>
      </c>
      <c r="K58" s="300" t="s">
        <v>88</v>
      </c>
      <c r="L58" s="300" t="s">
        <v>88</v>
      </c>
      <c r="M58" s="300" t="s">
        <v>88</v>
      </c>
      <c r="N58" s="300" t="s">
        <v>88</v>
      </c>
      <c r="O58" s="300" t="s">
        <v>88</v>
      </c>
      <c r="P58" s="300" t="s">
        <v>88</v>
      </c>
      <c r="Q58" s="300" t="s">
        <v>88</v>
      </c>
      <c r="R58" s="300" t="s">
        <v>88</v>
      </c>
      <c r="S58" s="301" t="s">
        <v>88</v>
      </c>
      <c r="T58" s="378">
        <v>0</v>
      </c>
      <c r="U58" s="385" t="s">
        <v>88</v>
      </c>
      <c r="V58" s="323" t="s">
        <v>88</v>
      </c>
      <c r="W58" s="323" t="s">
        <v>88</v>
      </c>
      <c r="X58" s="323" t="s">
        <v>88</v>
      </c>
      <c r="Y58" s="323" t="s">
        <v>88</v>
      </c>
      <c r="Z58" s="323" t="s">
        <v>88</v>
      </c>
      <c r="AA58" s="323" t="s">
        <v>88</v>
      </c>
      <c r="AB58" s="323" t="s">
        <v>88</v>
      </c>
      <c r="AC58" s="324" t="s">
        <v>88</v>
      </c>
    </row>
    <row r="59" spans="1:29" ht="12.75">
      <c r="A59" s="5"/>
      <c r="B59" s="116"/>
      <c r="C59" s="338" t="s">
        <v>88</v>
      </c>
      <c r="D59" s="300" t="s">
        <v>88</v>
      </c>
      <c r="E59" s="300" t="s">
        <v>88</v>
      </c>
      <c r="F59" s="300" t="s">
        <v>88</v>
      </c>
      <c r="G59" s="300" t="s">
        <v>88</v>
      </c>
      <c r="H59" s="300" t="s">
        <v>88</v>
      </c>
      <c r="I59" s="300" t="s">
        <v>88</v>
      </c>
      <c r="J59" s="300" t="s">
        <v>88</v>
      </c>
      <c r="K59" s="300" t="s">
        <v>88</v>
      </c>
      <c r="L59" s="300" t="s">
        <v>88</v>
      </c>
      <c r="M59" s="300" t="s">
        <v>88</v>
      </c>
      <c r="N59" s="300" t="s">
        <v>88</v>
      </c>
      <c r="O59" s="300" t="s">
        <v>88</v>
      </c>
      <c r="P59" s="300" t="s">
        <v>88</v>
      </c>
      <c r="Q59" s="300" t="s">
        <v>88</v>
      </c>
      <c r="R59" s="300" t="s">
        <v>88</v>
      </c>
      <c r="S59" s="301" t="s">
        <v>88</v>
      </c>
      <c r="T59" s="378">
        <v>0</v>
      </c>
      <c r="U59" s="385" t="s">
        <v>88</v>
      </c>
      <c r="V59" s="323" t="s">
        <v>88</v>
      </c>
      <c r="W59" s="323" t="s">
        <v>88</v>
      </c>
      <c r="X59" s="323" t="s">
        <v>88</v>
      </c>
      <c r="Y59" s="323" t="s">
        <v>88</v>
      </c>
      <c r="Z59" s="323" t="s">
        <v>88</v>
      </c>
      <c r="AA59" s="323" t="s">
        <v>88</v>
      </c>
      <c r="AB59" s="323" t="s">
        <v>88</v>
      </c>
      <c r="AC59" s="324" t="s">
        <v>88</v>
      </c>
    </row>
    <row r="60" spans="1:29" ht="12.75">
      <c r="A60" s="5"/>
      <c r="B60" s="116"/>
      <c r="C60" s="338" t="s">
        <v>88</v>
      </c>
      <c r="D60" s="300" t="s">
        <v>88</v>
      </c>
      <c r="E60" s="300" t="s">
        <v>88</v>
      </c>
      <c r="F60" s="300" t="s">
        <v>88</v>
      </c>
      <c r="G60" s="300" t="s">
        <v>88</v>
      </c>
      <c r="H60" s="300" t="s">
        <v>88</v>
      </c>
      <c r="I60" s="300" t="s">
        <v>88</v>
      </c>
      <c r="J60" s="300" t="s">
        <v>88</v>
      </c>
      <c r="K60" s="300" t="s">
        <v>88</v>
      </c>
      <c r="L60" s="300" t="s">
        <v>88</v>
      </c>
      <c r="M60" s="300" t="s">
        <v>88</v>
      </c>
      <c r="N60" s="300" t="s">
        <v>88</v>
      </c>
      <c r="O60" s="300" t="s">
        <v>88</v>
      </c>
      <c r="P60" s="300" t="s">
        <v>88</v>
      </c>
      <c r="Q60" s="300" t="s">
        <v>88</v>
      </c>
      <c r="R60" s="300" t="s">
        <v>88</v>
      </c>
      <c r="S60" s="301" t="s">
        <v>88</v>
      </c>
      <c r="T60" s="378">
        <v>0</v>
      </c>
      <c r="U60" s="385" t="s">
        <v>88</v>
      </c>
      <c r="V60" s="323" t="s">
        <v>88</v>
      </c>
      <c r="W60" s="323" t="s">
        <v>88</v>
      </c>
      <c r="X60" s="323" t="s">
        <v>88</v>
      </c>
      <c r="Y60" s="323" t="s">
        <v>88</v>
      </c>
      <c r="Z60" s="323" t="s">
        <v>88</v>
      </c>
      <c r="AA60" s="323" t="s">
        <v>88</v>
      </c>
      <c r="AB60" s="323" t="s">
        <v>88</v>
      </c>
      <c r="AC60" s="324" t="s">
        <v>88</v>
      </c>
    </row>
    <row r="61" spans="1:29" ht="12.75">
      <c r="A61" s="5"/>
      <c r="B61" s="116"/>
      <c r="C61" s="338" t="s">
        <v>88</v>
      </c>
      <c r="D61" s="300" t="s">
        <v>88</v>
      </c>
      <c r="E61" s="300" t="s">
        <v>88</v>
      </c>
      <c r="F61" s="300" t="s">
        <v>88</v>
      </c>
      <c r="G61" s="300" t="s">
        <v>88</v>
      </c>
      <c r="H61" s="300" t="s">
        <v>88</v>
      </c>
      <c r="I61" s="300" t="s">
        <v>88</v>
      </c>
      <c r="J61" s="300" t="s">
        <v>88</v>
      </c>
      <c r="K61" s="300" t="s">
        <v>88</v>
      </c>
      <c r="L61" s="300" t="s">
        <v>88</v>
      </c>
      <c r="M61" s="300" t="s">
        <v>88</v>
      </c>
      <c r="N61" s="300" t="s">
        <v>88</v>
      </c>
      <c r="O61" s="300" t="s">
        <v>88</v>
      </c>
      <c r="P61" s="300" t="s">
        <v>88</v>
      </c>
      <c r="Q61" s="300" t="s">
        <v>88</v>
      </c>
      <c r="R61" s="300" t="s">
        <v>88</v>
      </c>
      <c r="S61" s="301" t="s">
        <v>88</v>
      </c>
      <c r="T61" s="378">
        <v>0</v>
      </c>
      <c r="U61" s="385" t="s">
        <v>88</v>
      </c>
      <c r="V61" s="323" t="s">
        <v>88</v>
      </c>
      <c r="W61" s="323" t="s">
        <v>88</v>
      </c>
      <c r="X61" s="323" t="s">
        <v>88</v>
      </c>
      <c r="Y61" s="323" t="s">
        <v>88</v>
      </c>
      <c r="Z61" s="323" t="s">
        <v>88</v>
      </c>
      <c r="AA61" s="323" t="s">
        <v>88</v>
      </c>
      <c r="AB61" s="323" t="s">
        <v>88</v>
      </c>
      <c r="AC61" s="324" t="s">
        <v>88</v>
      </c>
    </row>
    <row r="62" spans="1:29" ht="12.75">
      <c r="A62" s="5"/>
      <c r="B62" s="116"/>
      <c r="C62" s="338" t="s">
        <v>88</v>
      </c>
      <c r="D62" s="300" t="s">
        <v>88</v>
      </c>
      <c r="E62" s="300" t="s">
        <v>88</v>
      </c>
      <c r="F62" s="300" t="s">
        <v>88</v>
      </c>
      <c r="G62" s="300" t="s">
        <v>88</v>
      </c>
      <c r="H62" s="300" t="s">
        <v>88</v>
      </c>
      <c r="I62" s="300" t="s">
        <v>88</v>
      </c>
      <c r="J62" s="300" t="s">
        <v>88</v>
      </c>
      <c r="K62" s="300" t="s">
        <v>88</v>
      </c>
      <c r="L62" s="300" t="s">
        <v>88</v>
      </c>
      <c r="M62" s="300" t="s">
        <v>88</v>
      </c>
      <c r="N62" s="300" t="s">
        <v>88</v>
      </c>
      <c r="O62" s="300" t="s">
        <v>88</v>
      </c>
      <c r="P62" s="300" t="s">
        <v>88</v>
      </c>
      <c r="Q62" s="300" t="s">
        <v>88</v>
      </c>
      <c r="R62" s="300" t="s">
        <v>88</v>
      </c>
      <c r="S62" s="301" t="s">
        <v>88</v>
      </c>
      <c r="T62" s="378">
        <v>0</v>
      </c>
      <c r="U62" s="385" t="s">
        <v>88</v>
      </c>
      <c r="V62" s="323" t="s">
        <v>88</v>
      </c>
      <c r="W62" s="323" t="s">
        <v>88</v>
      </c>
      <c r="X62" s="323" t="s">
        <v>88</v>
      </c>
      <c r="Y62" s="323" t="s">
        <v>88</v>
      </c>
      <c r="Z62" s="323" t="s">
        <v>88</v>
      </c>
      <c r="AA62" s="323" t="s">
        <v>88</v>
      </c>
      <c r="AB62" s="323" t="s">
        <v>88</v>
      </c>
      <c r="AC62" s="324" t="s">
        <v>88</v>
      </c>
    </row>
    <row r="63" spans="1:29" ht="12.75">
      <c r="A63" s="5"/>
      <c r="B63" s="116"/>
      <c r="C63" s="338" t="s">
        <v>88</v>
      </c>
      <c r="D63" s="300" t="s">
        <v>88</v>
      </c>
      <c r="E63" s="300" t="s">
        <v>88</v>
      </c>
      <c r="F63" s="300" t="s">
        <v>88</v>
      </c>
      <c r="G63" s="300" t="s">
        <v>88</v>
      </c>
      <c r="H63" s="300" t="s">
        <v>88</v>
      </c>
      <c r="I63" s="300" t="s">
        <v>88</v>
      </c>
      <c r="J63" s="300" t="s">
        <v>88</v>
      </c>
      <c r="K63" s="300" t="s">
        <v>88</v>
      </c>
      <c r="L63" s="300" t="s">
        <v>88</v>
      </c>
      <c r="M63" s="300" t="s">
        <v>88</v>
      </c>
      <c r="N63" s="300" t="s">
        <v>88</v>
      </c>
      <c r="O63" s="300" t="s">
        <v>88</v>
      </c>
      <c r="P63" s="300" t="s">
        <v>88</v>
      </c>
      <c r="Q63" s="300" t="s">
        <v>88</v>
      </c>
      <c r="R63" s="300" t="s">
        <v>88</v>
      </c>
      <c r="S63" s="301" t="s">
        <v>88</v>
      </c>
      <c r="T63" s="378">
        <v>0</v>
      </c>
      <c r="U63" s="385" t="s">
        <v>88</v>
      </c>
      <c r="V63" s="323" t="s">
        <v>88</v>
      </c>
      <c r="W63" s="323" t="s">
        <v>88</v>
      </c>
      <c r="X63" s="323" t="s">
        <v>88</v>
      </c>
      <c r="Y63" s="323" t="s">
        <v>88</v>
      </c>
      <c r="Z63" s="323" t="s">
        <v>88</v>
      </c>
      <c r="AA63" s="323" t="s">
        <v>88</v>
      </c>
      <c r="AB63" s="323" t="s">
        <v>88</v>
      </c>
      <c r="AC63" s="324" t="s">
        <v>88</v>
      </c>
    </row>
    <row r="64" spans="1:29" ht="12.75">
      <c r="A64" s="5"/>
      <c r="B64" s="116"/>
      <c r="C64" s="338" t="s">
        <v>88</v>
      </c>
      <c r="D64" s="300" t="s">
        <v>88</v>
      </c>
      <c r="E64" s="300" t="s">
        <v>88</v>
      </c>
      <c r="F64" s="300" t="s">
        <v>88</v>
      </c>
      <c r="G64" s="300" t="s">
        <v>88</v>
      </c>
      <c r="H64" s="300" t="s">
        <v>88</v>
      </c>
      <c r="I64" s="300" t="s">
        <v>88</v>
      </c>
      <c r="J64" s="300" t="s">
        <v>88</v>
      </c>
      <c r="K64" s="300" t="s">
        <v>88</v>
      </c>
      <c r="L64" s="300" t="s">
        <v>88</v>
      </c>
      <c r="M64" s="300" t="s">
        <v>88</v>
      </c>
      <c r="N64" s="300" t="s">
        <v>88</v>
      </c>
      <c r="O64" s="300" t="s">
        <v>88</v>
      </c>
      <c r="P64" s="300" t="s">
        <v>88</v>
      </c>
      <c r="Q64" s="300" t="s">
        <v>88</v>
      </c>
      <c r="R64" s="300" t="s">
        <v>88</v>
      </c>
      <c r="S64" s="301" t="s">
        <v>88</v>
      </c>
      <c r="T64" s="378">
        <v>0</v>
      </c>
      <c r="U64" s="385" t="s">
        <v>88</v>
      </c>
      <c r="V64" s="323" t="s">
        <v>88</v>
      </c>
      <c r="W64" s="323" t="s">
        <v>88</v>
      </c>
      <c r="X64" s="323" t="s">
        <v>88</v>
      </c>
      <c r="Y64" s="323" t="s">
        <v>88</v>
      </c>
      <c r="Z64" s="323" t="s">
        <v>88</v>
      </c>
      <c r="AA64" s="323" t="s">
        <v>88</v>
      </c>
      <c r="AB64" s="323" t="s">
        <v>88</v>
      </c>
      <c r="AC64" s="324" t="s">
        <v>88</v>
      </c>
    </row>
    <row r="65" spans="1:29" ht="12.75">
      <c r="A65" s="5"/>
      <c r="B65" s="116"/>
      <c r="C65" s="338" t="s">
        <v>88</v>
      </c>
      <c r="D65" s="300" t="s">
        <v>88</v>
      </c>
      <c r="E65" s="300" t="s">
        <v>88</v>
      </c>
      <c r="F65" s="300" t="s">
        <v>88</v>
      </c>
      <c r="G65" s="300" t="s">
        <v>88</v>
      </c>
      <c r="H65" s="300" t="s">
        <v>88</v>
      </c>
      <c r="I65" s="300" t="s">
        <v>88</v>
      </c>
      <c r="J65" s="300" t="s">
        <v>88</v>
      </c>
      <c r="K65" s="300" t="s">
        <v>88</v>
      </c>
      <c r="L65" s="300" t="s">
        <v>88</v>
      </c>
      <c r="M65" s="300" t="s">
        <v>88</v>
      </c>
      <c r="N65" s="300" t="s">
        <v>88</v>
      </c>
      <c r="O65" s="300" t="s">
        <v>88</v>
      </c>
      <c r="P65" s="300" t="s">
        <v>88</v>
      </c>
      <c r="Q65" s="300" t="s">
        <v>88</v>
      </c>
      <c r="R65" s="300" t="s">
        <v>88</v>
      </c>
      <c r="S65" s="301" t="s">
        <v>88</v>
      </c>
      <c r="T65" s="378">
        <v>0</v>
      </c>
      <c r="U65" s="385" t="s">
        <v>88</v>
      </c>
      <c r="V65" s="323" t="s">
        <v>88</v>
      </c>
      <c r="W65" s="323" t="s">
        <v>88</v>
      </c>
      <c r="X65" s="323" t="s">
        <v>88</v>
      </c>
      <c r="Y65" s="323" t="s">
        <v>88</v>
      </c>
      <c r="Z65" s="323" t="s">
        <v>88</v>
      </c>
      <c r="AA65" s="323" t="s">
        <v>88</v>
      </c>
      <c r="AB65" s="323" t="s">
        <v>88</v>
      </c>
      <c r="AC65" s="324" t="s">
        <v>88</v>
      </c>
    </row>
    <row r="66" spans="1:29" ht="12.75">
      <c r="A66" s="5"/>
      <c r="B66" s="116"/>
      <c r="C66" s="338" t="s">
        <v>88</v>
      </c>
      <c r="D66" s="300" t="s">
        <v>88</v>
      </c>
      <c r="E66" s="300" t="s">
        <v>88</v>
      </c>
      <c r="F66" s="300" t="s">
        <v>88</v>
      </c>
      <c r="G66" s="300" t="s">
        <v>88</v>
      </c>
      <c r="H66" s="300" t="s">
        <v>88</v>
      </c>
      <c r="I66" s="300" t="s">
        <v>88</v>
      </c>
      <c r="J66" s="300" t="s">
        <v>88</v>
      </c>
      <c r="K66" s="300" t="s">
        <v>88</v>
      </c>
      <c r="L66" s="300" t="s">
        <v>88</v>
      </c>
      <c r="M66" s="300" t="s">
        <v>88</v>
      </c>
      <c r="N66" s="300" t="s">
        <v>88</v>
      </c>
      <c r="O66" s="300" t="s">
        <v>88</v>
      </c>
      <c r="P66" s="300" t="s">
        <v>88</v>
      </c>
      <c r="Q66" s="300" t="s">
        <v>88</v>
      </c>
      <c r="R66" s="300" t="s">
        <v>88</v>
      </c>
      <c r="S66" s="301" t="s">
        <v>88</v>
      </c>
      <c r="T66" s="378">
        <v>0</v>
      </c>
      <c r="U66" s="385" t="s">
        <v>88</v>
      </c>
      <c r="V66" s="323" t="s">
        <v>88</v>
      </c>
      <c r="W66" s="323" t="s">
        <v>88</v>
      </c>
      <c r="X66" s="323" t="s">
        <v>88</v>
      </c>
      <c r="Y66" s="323" t="s">
        <v>88</v>
      </c>
      <c r="Z66" s="323" t="s">
        <v>88</v>
      </c>
      <c r="AA66" s="323" t="s">
        <v>88</v>
      </c>
      <c r="AB66" s="323" t="s">
        <v>88</v>
      </c>
      <c r="AC66" s="324" t="s">
        <v>88</v>
      </c>
    </row>
    <row r="67" spans="1:29" ht="12.75">
      <c r="A67" s="5"/>
      <c r="B67" s="116"/>
      <c r="C67" s="338" t="s">
        <v>88</v>
      </c>
      <c r="D67" s="300" t="s">
        <v>88</v>
      </c>
      <c r="E67" s="300" t="s">
        <v>88</v>
      </c>
      <c r="F67" s="300" t="s">
        <v>88</v>
      </c>
      <c r="G67" s="300" t="s">
        <v>88</v>
      </c>
      <c r="H67" s="300" t="s">
        <v>88</v>
      </c>
      <c r="I67" s="300" t="s">
        <v>88</v>
      </c>
      <c r="J67" s="300" t="s">
        <v>88</v>
      </c>
      <c r="K67" s="300" t="s">
        <v>88</v>
      </c>
      <c r="L67" s="300" t="s">
        <v>88</v>
      </c>
      <c r="M67" s="300" t="s">
        <v>88</v>
      </c>
      <c r="N67" s="300" t="s">
        <v>88</v>
      </c>
      <c r="O67" s="300" t="s">
        <v>88</v>
      </c>
      <c r="P67" s="300" t="s">
        <v>88</v>
      </c>
      <c r="Q67" s="300" t="s">
        <v>88</v>
      </c>
      <c r="R67" s="300" t="s">
        <v>88</v>
      </c>
      <c r="S67" s="301" t="s">
        <v>88</v>
      </c>
      <c r="T67" s="378">
        <v>0</v>
      </c>
      <c r="U67" s="385" t="s">
        <v>88</v>
      </c>
      <c r="V67" s="323" t="s">
        <v>88</v>
      </c>
      <c r="W67" s="323" t="s">
        <v>88</v>
      </c>
      <c r="X67" s="323" t="s">
        <v>88</v>
      </c>
      <c r="Y67" s="323" t="s">
        <v>88</v>
      </c>
      <c r="Z67" s="323" t="s">
        <v>88</v>
      </c>
      <c r="AA67" s="323" t="s">
        <v>88</v>
      </c>
      <c r="AB67" s="323" t="s">
        <v>88</v>
      </c>
      <c r="AC67" s="324" t="s">
        <v>88</v>
      </c>
    </row>
    <row r="68" spans="1:29" ht="12.75">
      <c r="A68" s="5"/>
      <c r="B68" s="116"/>
      <c r="C68" s="338" t="s">
        <v>88</v>
      </c>
      <c r="D68" s="300" t="s">
        <v>88</v>
      </c>
      <c r="E68" s="300" t="s">
        <v>88</v>
      </c>
      <c r="F68" s="300" t="s">
        <v>88</v>
      </c>
      <c r="G68" s="300" t="s">
        <v>88</v>
      </c>
      <c r="H68" s="300" t="s">
        <v>88</v>
      </c>
      <c r="I68" s="300" t="s">
        <v>88</v>
      </c>
      <c r="J68" s="300" t="s">
        <v>88</v>
      </c>
      <c r="K68" s="300" t="s">
        <v>88</v>
      </c>
      <c r="L68" s="300" t="s">
        <v>88</v>
      </c>
      <c r="M68" s="300" t="s">
        <v>88</v>
      </c>
      <c r="N68" s="300" t="s">
        <v>88</v>
      </c>
      <c r="O68" s="300" t="s">
        <v>88</v>
      </c>
      <c r="P68" s="300" t="s">
        <v>88</v>
      </c>
      <c r="Q68" s="300" t="s">
        <v>88</v>
      </c>
      <c r="R68" s="300" t="s">
        <v>88</v>
      </c>
      <c r="S68" s="301" t="s">
        <v>88</v>
      </c>
      <c r="T68" s="378">
        <v>0</v>
      </c>
      <c r="U68" s="385" t="s">
        <v>88</v>
      </c>
      <c r="V68" s="323" t="s">
        <v>88</v>
      </c>
      <c r="W68" s="323" t="s">
        <v>88</v>
      </c>
      <c r="X68" s="323" t="s">
        <v>88</v>
      </c>
      <c r="Y68" s="323" t="s">
        <v>88</v>
      </c>
      <c r="Z68" s="323" t="s">
        <v>88</v>
      </c>
      <c r="AA68" s="323" t="s">
        <v>88</v>
      </c>
      <c r="AB68" s="323" t="s">
        <v>88</v>
      </c>
      <c r="AC68" s="324" t="s">
        <v>88</v>
      </c>
    </row>
    <row r="69" spans="1:29" ht="12.75">
      <c r="A69" s="5"/>
      <c r="B69" s="116"/>
      <c r="C69" s="338" t="s">
        <v>88</v>
      </c>
      <c r="D69" s="300" t="s">
        <v>88</v>
      </c>
      <c r="E69" s="300" t="s">
        <v>88</v>
      </c>
      <c r="F69" s="300" t="s">
        <v>88</v>
      </c>
      <c r="G69" s="300" t="s">
        <v>88</v>
      </c>
      <c r="H69" s="300" t="s">
        <v>88</v>
      </c>
      <c r="I69" s="300" t="s">
        <v>88</v>
      </c>
      <c r="J69" s="300" t="s">
        <v>88</v>
      </c>
      <c r="K69" s="300" t="s">
        <v>88</v>
      </c>
      <c r="L69" s="300" t="s">
        <v>88</v>
      </c>
      <c r="M69" s="300" t="s">
        <v>88</v>
      </c>
      <c r="N69" s="300" t="s">
        <v>88</v>
      </c>
      <c r="O69" s="300" t="s">
        <v>88</v>
      </c>
      <c r="P69" s="300" t="s">
        <v>88</v>
      </c>
      <c r="Q69" s="300" t="s">
        <v>88</v>
      </c>
      <c r="R69" s="300" t="s">
        <v>88</v>
      </c>
      <c r="S69" s="301" t="s">
        <v>88</v>
      </c>
      <c r="T69" s="378">
        <v>0</v>
      </c>
      <c r="U69" s="385" t="s">
        <v>88</v>
      </c>
      <c r="V69" s="323" t="s">
        <v>88</v>
      </c>
      <c r="W69" s="323" t="s">
        <v>88</v>
      </c>
      <c r="X69" s="323" t="s">
        <v>88</v>
      </c>
      <c r="Y69" s="323" t="s">
        <v>88</v>
      </c>
      <c r="Z69" s="323" t="s">
        <v>88</v>
      </c>
      <c r="AA69" s="323" t="s">
        <v>88</v>
      </c>
      <c r="AB69" s="323" t="s">
        <v>88</v>
      </c>
      <c r="AC69" s="324" t="s">
        <v>88</v>
      </c>
    </row>
    <row r="70" spans="1:29" ht="12.75">
      <c r="A70" s="5"/>
      <c r="B70" s="116"/>
      <c r="C70" s="338" t="s">
        <v>88</v>
      </c>
      <c r="D70" s="300" t="s">
        <v>88</v>
      </c>
      <c r="E70" s="300" t="s">
        <v>88</v>
      </c>
      <c r="F70" s="300" t="s">
        <v>88</v>
      </c>
      <c r="G70" s="300" t="s">
        <v>88</v>
      </c>
      <c r="H70" s="300" t="s">
        <v>88</v>
      </c>
      <c r="I70" s="300" t="s">
        <v>88</v>
      </c>
      <c r="J70" s="300" t="s">
        <v>88</v>
      </c>
      <c r="K70" s="300" t="s">
        <v>88</v>
      </c>
      <c r="L70" s="300" t="s">
        <v>88</v>
      </c>
      <c r="M70" s="300" t="s">
        <v>88</v>
      </c>
      <c r="N70" s="300" t="s">
        <v>88</v>
      </c>
      <c r="O70" s="300" t="s">
        <v>88</v>
      </c>
      <c r="P70" s="300" t="s">
        <v>88</v>
      </c>
      <c r="Q70" s="300" t="s">
        <v>88</v>
      </c>
      <c r="R70" s="300" t="s">
        <v>88</v>
      </c>
      <c r="S70" s="301" t="s">
        <v>88</v>
      </c>
      <c r="T70" s="378">
        <v>0</v>
      </c>
      <c r="U70" s="385" t="s">
        <v>88</v>
      </c>
      <c r="V70" s="323" t="s">
        <v>88</v>
      </c>
      <c r="W70" s="323" t="s">
        <v>88</v>
      </c>
      <c r="X70" s="323" t="s">
        <v>88</v>
      </c>
      <c r="Y70" s="323" t="s">
        <v>88</v>
      </c>
      <c r="Z70" s="323" t="s">
        <v>88</v>
      </c>
      <c r="AA70" s="323" t="s">
        <v>88</v>
      </c>
      <c r="AB70" s="323" t="s">
        <v>88</v>
      </c>
      <c r="AC70" s="324" t="s">
        <v>88</v>
      </c>
    </row>
    <row r="71" spans="1:29" ht="12.75">
      <c r="A71" s="5"/>
      <c r="B71" s="116"/>
      <c r="C71" s="338" t="s">
        <v>88</v>
      </c>
      <c r="D71" s="300" t="s">
        <v>88</v>
      </c>
      <c r="E71" s="300" t="s">
        <v>88</v>
      </c>
      <c r="F71" s="300" t="s">
        <v>88</v>
      </c>
      <c r="G71" s="300" t="s">
        <v>88</v>
      </c>
      <c r="H71" s="300" t="s">
        <v>88</v>
      </c>
      <c r="I71" s="300" t="s">
        <v>88</v>
      </c>
      <c r="J71" s="300" t="s">
        <v>88</v>
      </c>
      <c r="K71" s="300" t="s">
        <v>88</v>
      </c>
      <c r="L71" s="300" t="s">
        <v>88</v>
      </c>
      <c r="M71" s="300" t="s">
        <v>88</v>
      </c>
      <c r="N71" s="300" t="s">
        <v>88</v>
      </c>
      <c r="O71" s="300" t="s">
        <v>88</v>
      </c>
      <c r="P71" s="300" t="s">
        <v>88</v>
      </c>
      <c r="Q71" s="300" t="s">
        <v>88</v>
      </c>
      <c r="R71" s="300" t="s">
        <v>88</v>
      </c>
      <c r="S71" s="301" t="s">
        <v>88</v>
      </c>
      <c r="T71" s="378">
        <v>0</v>
      </c>
      <c r="U71" s="385" t="s">
        <v>88</v>
      </c>
      <c r="V71" s="323" t="s">
        <v>88</v>
      </c>
      <c r="W71" s="323" t="s">
        <v>88</v>
      </c>
      <c r="X71" s="323" t="s">
        <v>88</v>
      </c>
      <c r="Y71" s="323" t="s">
        <v>88</v>
      </c>
      <c r="Z71" s="323" t="s">
        <v>88</v>
      </c>
      <c r="AA71" s="323" t="s">
        <v>88</v>
      </c>
      <c r="AB71" s="323" t="s">
        <v>88</v>
      </c>
      <c r="AC71" s="324" t="s">
        <v>88</v>
      </c>
    </row>
    <row r="72" spans="1:29" ht="12.75">
      <c r="A72" s="5"/>
      <c r="B72" s="116"/>
      <c r="C72" s="338" t="s">
        <v>88</v>
      </c>
      <c r="D72" s="300" t="s">
        <v>88</v>
      </c>
      <c r="E72" s="300" t="s">
        <v>88</v>
      </c>
      <c r="F72" s="300" t="s">
        <v>88</v>
      </c>
      <c r="G72" s="300" t="s">
        <v>88</v>
      </c>
      <c r="H72" s="300" t="s">
        <v>88</v>
      </c>
      <c r="I72" s="300" t="s">
        <v>88</v>
      </c>
      <c r="J72" s="300" t="s">
        <v>88</v>
      </c>
      <c r="K72" s="300" t="s">
        <v>88</v>
      </c>
      <c r="L72" s="300" t="s">
        <v>88</v>
      </c>
      <c r="M72" s="300" t="s">
        <v>88</v>
      </c>
      <c r="N72" s="300" t="s">
        <v>88</v>
      </c>
      <c r="O72" s="300" t="s">
        <v>88</v>
      </c>
      <c r="P72" s="300" t="s">
        <v>88</v>
      </c>
      <c r="Q72" s="300" t="s">
        <v>88</v>
      </c>
      <c r="R72" s="300" t="s">
        <v>88</v>
      </c>
      <c r="S72" s="301" t="s">
        <v>88</v>
      </c>
      <c r="T72" s="378">
        <v>0</v>
      </c>
      <c r="U72" s="385" t="s">
        <v>88</v>
      </c>
      <c r="V72" s="323" t="s">
        <v>88</v>
      </c>
      <c r="W72" s="323" t="s">
        <v>88</v>
      </c>
      <c r="X72" s="323" t="s">
        <v>88</v>
      </c>
      <c r="Y72" s="323" t="s">
        <v>88</v>
      </c>
      <c r="Z72" s="323" t="s">
        <v>88</v>
      </c>
      <c r="AA72" s="323" t="s">
        <v>88</v>
      </c>
      <c r="AB72" s="323" t="s">
        <v>88</v>
      </c>
      <c r="AC72" s="324" t="s">
        <v>88</v>
      </c>
    </row>
    <row r="73" spans="1:29" ht="12.75">
      <c r="A73" s="5"/>
      <c r="B73" s="116"/>
      <c r="C73" s="338" t="s">
        <v>88</v>
      </c>
      <c r="D73" s="300" t="s">
        <v>88</v>
      </c>
      <c r="E73" s="300" t="s">
        <v>88</v>
      </c>
      <c r="F73" s="300" t="s">
        <v>88</v>
      </c>
      <c r="G73" s="300" t="s">
        <v>88</v>
      </c>
      <c r="H73" s="300" t="s">
        <v>88</v>
      </c>
      <c r="I73" s="300" t="s">
        <v>88</v>
      </c>
      <c r="J73" s="300" t="s">
        <v>88</v>
      </c>
      <c r="K73" s="300" t="s">
        <v>88</v>
      </c>
      <c r="L73" s="300" t="s">
        <v>88</v>
      </c>
      <c r="M73" s="300" t="s">
        <v>88</v>
      </c>
      <c r="N73" s="300" t="s">
        <v>88</v>
      </c>
      <c r="O73" s="300" t="s">
        <v>88</v>
      </c>
      <c r="P73" s="300" t="s">
        <v>88</v>
      </c>
      <c r="Q73" s="300" t="s">
        <v>88</v>
      </c>
      <c r="R73" s="300" t="s">
        <v>88</v>
      </c>
      <c r="S73" s="301" t="s">
        <v>88</v>
      </c>
      <c r="T73" s="378">
        <v>0</v>
      </c>
      <c r="U73" s="385" t="s">
        <v>88</v>
      </c>
      <c r="V73" s="323" t="s">
        <v>88</v>
      </c>
      <c r="W73" s="323" t="s">
        <v>88</v>
      </c>
      <c r="X73" s="323" t="s">
        <v>88</v>
      </c>
      <c r="Y73" s="323" t="s">
        <v>88</v>
      </c>
      <c r="Z73" s="323" t="s">
        <v>88</v>
      </c>
      <c r="AA73" s="323" t="s">
        <v>88</v>
      </c>
      <c r="AB73" s="323" t="s">
        <v>88</v>
      </c>
      <c r="AC73" s="324" t="s">
        <v>88</v>
      </c>
    </row>
    <row r="74" spans="1:29" ht="12.75">
      <c r="A74" s="5"/>
      <c r="B74" s="116"/>
      <c r="C74" s="338" t="s">
        <v>88</v>
      </c>
      <c r="D74" s="300" t="s">
        <v>88</v>
      </c>
      <c r="E74" s="300" t="s">
        <v>88</v>
      </c>
      <c r="F74" s="300" t="s">
        <v>88</v>
      </c>
      <c r="G74" s="300" t="s">
        <v>88</v>
      </c>
      <c r="H74" s="300" t="s">
        <v>88</v>
      </c>
      <c r="I74" s="300" t="s">
        <v>88</v>
      </c>
      <c r="J74" s="300" t="s">
        <v>88</v>
      </c>
      <c r="K74" s="300" t="s">
        <v>88</v>
      </c>
      <c r="L74" s="300" t="s">
        <v>88</v>
      </c>
      <c r="M74" s="300" t="s">
        <v>88</v>
      </c>
      <c r="N74" s="300" t="s">
        <v>88</v>
      </c>
      <c r="O74" s="300" t="s">
        <v>88</v>
      </c>
      <c r="P74" s="300" t="s">
        <v>88</v>
      </c>
      <c r="Q74" s="300" t="s">
        <v>88</v>
      </c>
      <c r="R74" s="300" t="s">
        <v>88</v>
      </c>
      <c r="S74" s="301" t="s">
        <v>88</v>
      </c>
      <c r="T74" s="378">
        <v>0</v>
      </c>
      <c r="U74" s="385" t="s">
        <v>88</v>
      </c>
      <c r="V74" s="323" t="s">
        <v>88</v>
      </c>
      <c r="W74" s="323" t="s">
        <v>88</v>
      </c>
      <c r="X74" s="323" t="s">
        <v>88</v>
      </c>
      <c r="Y74" s="323" t="s">
        <v>88</v>
      </c>
      <c r="Z74" s="323" t="s">
        <v>88</v>
      </c>
      <c r="AA74" s="323" t="s">
        <v>88</v>
      </c>
      <c r="AB74" s="323" t="s">
        <v>88</v>
      </c>
      <c r="AC74" s="324" t="s">
        <v>88</v>
      </c>
    </row>
    <row r="75" spans="1:29" ht="12.75">
      <c r="A75" s="5"/>
      <c r="B75" s="116"/>
      <c r="C75" s="338" t="s">
        <v>88</v>
      </c>
      <c r="D75" s="300" t="s">
        <v>88</v>
      </c>
      <c r="E75" s="300" t="s">
        <v>88</v>
      </c>
      <c r="F75" s="300" t="s">
        <v>88</v>
      </c>
      <c r="G75" s="300" t="s">
        <v>88</v>
      </c>
      <c r="H75" s="300" t="s">
        <v>88</v>
      </c>
      <c r="I75" s="300" t="s">
        <v>88</v>
      </c>
      <c r="J75" s="300" t="s">
        <v>88</v>
      </c>
      <c r="K75" s="300" t="s">
        <v>88</v>
      </c>
      <c r="L75" s="300" t="s">
        <v>88</v>
      </c>
      <c r="M75" s="300" t="s">
        <v>88</v>
      </c>
      <c r="N75" s="300" t="s">
        <v>88</v>
      </c>
      <c r="O75" s="300" t="s">
        <v>88</v>
      </c>
      <c r="P75" s="300" t="s">
        <v>88</v>
      </c>
      <c r="Q75" s="300" t="s">
        <v>88</v>
      </c>
      <c r="R75" s="300" t="s">
        <v>88</v>
      </c>
      <c r="S75" s="301" t="s">
        <v>88</v>
      </c>
      <c r="T75" s="378">
        <v>0</v>
      </c>
      <c r="U75" s="385" t="s">
        <v>88</v>
      </c>
      <c r="V75" s="323" t="s">
        <v>88</v>
      </c>
      <c r="W75" s="323" t="s">
        <v>88</v>
      </c>
      <c r="X75" s="323" t="s">
        <v>88</v>
      </c>
      <c r="Y75" s="323" t="s">
        <v>88</v>
      </c>
      <c r="Z75" s="323" t="s">
        <v>88</v>
      </c>
      <c r="AA75" s="323" t="s">
        <v>88</v>
      </c>
      <c r="AB75" s="323" t="s">
        <v>88</v>
      </c>
      <c r="AC75" s="324" t="s">
        <v>88</v>
      </c>
    </row>
    <row r="76" spans="1:29" ht="12.75">
      <c r="A76" s="5"/>
      <c r="B76" s="116"/>
      <c r="C76" s="338" t="s">
        <v>88</v>
      </c>
      <c r="D76" s="300" t="s">
        <v>88</v>
      </c>
      <c r="E76" s="300" t="s">
        <v>88</v>
      </c>
      <c r="F76" s="300" t="s">
        <v>88</v>
      </c>
      <c r="G76" s="300" t="s">
        <v>88</v>
      </c>
      <c r="H76" s="300" t="s">
        <v>88</v>
      </c>
      <c r="I76" s="300" t="s">
        <v>88</v>
      </c>
      <c r="J76" s="300" t="s">
        <v>88</v>
      </c>
      <c r="K76" s="300" t="s">
        <v>88</v>
      </c>
      <c r="L76" s="300" t="s">
        <v>88</v>
      </c>
      <c r="M76" s="300" t="s">
        <v>88</v>
      </c>
      <c r="N76" s="300" t="s">
        <v>88</v>
      </c>
      <c r="O76" s="300" t="s">
        <v>88</v>
      </c>
      <c r="P76" s="300" t="s">
        <v>88</v>
      </c>
      <c r="Q76" s="300" t="s">
        <v>88</v>
      </c>
      <c r="R76" s="300" t="s">
        <v>88</v>
      </c>
      <c r="S76" s="301" t="s">
        <v>88</v>
      </c>
      <c r="T76" s="378">
        <v>0</v>
      </c>
      <c r="U76" s="385" t="s">
        <v>88</v>
      </c>
      <c r="V76" s="323" t="s">
        <v>88</v>
      </c>
      <c r="W76" s="323" t="s">
        <v>88</v>
      </c>
      <c r="X76" s="323" t="s">
        <v>88</v>
      </c>
      <c r="Y76" s="323" t="s">
        <v>88</v>
      </c>
      <c r="Z76" s="323" t="s">
        <v>88</v>
      </c>
      <c r="AA76" s="323" t="s">
        <v>88</v>
      </c>
      <c r="AB76" s="323" t="s">
        <v>88</v>
      </c>
      <c r="AC76" s="324" t="s">
        <v>88</v>
      </c>
    </row>
    <row r="77" spans="1:29" ht="12.75">
      <c r="A77" s="5"/>
      <c r="B77" s="116"/>
      <c r="C77" s="338" t="s">
        <v>88</v>
      </c>
      <c r="D77" s="300" t="s">
        <v>88</v>
      </c>
      <c r="E77" s="300" t="s">
        <v>88</v>
      </c>
      <c r="F77" s="300" t="s">
        <v>88</v>
      </c>
      <c r="G77" s="300" t="s">
        <v>88</v>
      </c>
      <c r="H77" s="300" t="s">
        <v>88</v>
      </c>
      <c r="I77" s="300" t="s">
        <v>88</v>
      </c>
      <c r="J77" s="300" t="s">
        <v>88</v>
      </c>
      <c r="K77" s="300" t="s">
        <v>88</v>
      </c>
      <c r="L77" s="300" t="s">
        <v>88</v>
      </c>
      <c r="M77" s="300" t="s">
        <v>88</v>
      </c>
      <c r="N77" s="300" t="s">
        <v>88</v>
      </c>
      <c r="O77" s="300" t="s">
        <v>88</v>
      </c>
      <c r="P77" s="300" t="s">
        <v>88</v>
      </c>
      <c r="Q77" s="300" t="s">
        <v>88</v>
      </c>
      <c r="R77" s="300" t="s">
        <v>88</v>
      </c>
      <c r="S77" s="301" t="s">
        <v>88</v>
      </c>
      <c r="T77" s="378">
        <v>0</v>
      </c>
      <c r="U77" s="385" t="s">
        <v>88</v>
      </c>
      <c r="V77" s="323" t="s">
        <v>88</v>
      </c>
      <c r="W77" s="323" t="s">
        <v>88</v>
      </c>
      <c r="X77" s="323" t="s">
        <v>88</v>
      </c>
      <c r="Y77" s="323" t="s">
        <v>88</v>
      </c>
      <c r="Z77" s="323" t="s">
        <v>88</v>
      </c>
      <c r="AA77" s="323" t="s">
        <v>88</v>
      </c>
      <c r="AB77" s="323" t="s">
        <v>88</v>
      </c>
      <c r="AC77" s="324" t="s">
        <v>88</v>
      </c>
    </row>
    <row r="78" spans="1:29" ht="12.75">
      <c r="A78" s="5"/>
      <c r="B78" s="116"/>
      <c r="C78" s="338" t="s">
        <v>88</v>
      </c>
      <c r="D78" s="300" t="s">
        <v>88</v>
      </c>
      <c r="E78" s="300" t="s">
        <v>88</v>
      </c>
      <c r="F78" s="300" t="s">
        <v>88</v>
      </c>
      <c r="G78" s="300" t="s">
        <v>88</v>
      </c>
      <c r="H78" s="300" t="s">
        <v>88</v>
      </c>
      <c r="I78" s="300" t="s">
        <v>88</v>
      </c>
      <c r="J78" s="300" t="s">
        <v>88</v>
      </c>
      <c r="K78" s="300" t="s">
        <v>88</v>
      </c>
      <c r="L78" s="300" t="s">
        <v>88</v>
      </c>
      <c r="M78" s="300" t="s">
        <v>88</v>
      </c>
      <c r="N78" s="300" t="s">
        <v>88</v>
      </c>
      <c r="O78" s="300" t="s">
        <v>88</v>
      </c>
      <c r="P78" s="300" t="s">
        <v>88</v>
      </c>
      <c r="Q78" s="300" t="s">
        <v>88</v>
      </c>
      <c r="R78" s="300" t="s">
        <v>88</v>
      </c>
      <c r="S78" s="301" t="s">
        <v>88</v>
      </c>
      <c r="T78" s="378">
        <v>0</v>
      </c>
      <c r="U78" s="385" t="s">
        <v>88</v>
      </c>
      <c r="V78" s="323" t="s">
        <v>88</v>
      </c>
      <c r="W78" s="323" t="s">
        <v>88</v>
      </c>
      <c r="X78" s="323" t="s">
        <v>88</v>
      </c>
      <c r="Y78" s="323" t="s">
        <v>88</v>
      </c>
      <c r="Z78" s="323" t="s">
        <v>88</v>
      </c>
      <c r="AA78" s="323" t="s">
        <v>88</v>
      </c>
      <c r="AB78" s="323" t="s">
        <v>88</v>
      </c>
      <c r="AC78" s="324" t="s">
        <v>88</v>
      </c>
    </row>
    <row r="79" spans="1:29" ht="12.75">
      <c r="A79" s="5"/>
      <c r="B79" s="116"/>
      <c r="C79" s="338" t="s">
        <v>88</v>
      </c>
      <c r="D79" s="300" t="s">
        <v>88</v>
      </c>
      <c r="E79" s="300" t="s">
        <v>88</v>
      </c>
      <c r="F79" s="300" t="s">
        <v>88</v>
      </c>
      <c r="G79" s="300" t="s">
        <v>88</v>
      </c>
      <c r="H79" s="300" t="s">
        <v>88</v>
      </c>
      <c r="I79" s="300" t="s">
        <v>88</v>
      </c>
      <c r="J79" s="300" t="s">
        <v>88</v>
      </c>
      <c r="K79" s="300" t="s">
        <v>88</v>
      </c>
      <c r="L79" s="300" t="s">
        <v>88</v>
      </c>
      <c r="M79" s="300" t="s">
        <v>88</v>
      </c>
      <c r="N79" s="300" t="s">
        <v>88</v>
      </c>
      <c r="O79" s="300" t="s">
        <v>88</v>
      </c>
      <c r="P79" s="300" t="s">
        <v>88</v>
      </c>
      <c r="Q79" s="300" t="s">
        <v>88</v>
      </c>
      <c r="R79" s="300" t="s">
        <v>88</v>
      </c>
      <c r="S79" s="301" t="s">
        <v>88</v>
      </c>
      <c r="T79" s="378">
        <v>0</v>
      </c>
      <c r="U79" s="385" t="s">
        <v>88</v>
      </c>
      <c r="V79" s="323" t="s">
        <v>88</v>
      </c>
      <c r="W79" s="323" t="s">
        <v>88</v>
      </c>
      <c r="X79" s="323" t="s">
        <v>88</v>
      </c>
      <c r="Y79" s="323" t="s">
        <v>88</v>
      </c>
      <c r="Z79" s="323" t="s">
        <v>88</v>
      </c>
      <c r="AA79" s="323" t="s">
        <v>88</v>
      </c>
      <c r="AB79" s="323" t="s">
        <v>88</v>
      </c>
      <c r="AC79" s="324" t="s">
        <v>88</v>
      </c>
    </row>
    <row r="80" spans="1:29" ht="12.75">
      <c r="A80" s="5"/>
      <c r="B80" s="116"/>
      <c r="C80" s="338" t="s">
        <v>88</v>
      </c>
      <c r="D80" s="300" t="s">
        <v>88</v>
      </c>
      <c r="E80" s="300" t="s">
        <v>88</v>
      </c>
      <c r="F80" s="300" t="s">
        <v>88</v>
      </c>
      <c r="G80" s="300" t="s">
        <v>88</v>
      </c>
      <c r="H80" s="300" t="s">
        <v>88</v>
      </c>
      <c r="I80" s="300" t="s">
        <v>88</v>
      </c>
      <c r="J80" s="300" t="s">
        <v>88</v>
      </c>
      <c r="K80" s="300" t="s">
        <v>88</v>
      </c>
      <c r="L80" s="300" t="s">
        <v>88</v>
      </c>
      <c r="M80" s="300" t="s">
        <v>88</v>
      </c>
      <c r="N80" s="300" t="s">
        <v>88</v>
      </c>
      <c r="O80" s="300" t="s">
        <v>88</v>
      </c>
      <c r="P80" s="300" t="s">
        <v>88</v>
      </c>
      <c r="Q80" s="300" t="s">
        <v>88</v>
      </c>
      <c r="R80" s="300" t="s">
        <v>88</v>
      </c>
      <c r="S80" s="301" t="s">
        <v>88</v>
      </c>
      <c r="T80" s="378">
        <v>0</v>
      </c>
      <c r="U80" s="385" t="s">
        <v>88</v>
      </c>
      <c r="V80" s="323" t="s">
        <v>88</v>
      </c>
      <c r="W80" s="323" t="s">
        <v>88</v>
      </c>
      <c r="X80" s="323" t="s">
        <v>88</v>
      </c>
      <c r="Y80" s="323" t="s">
        <v>88</v>
      </c>
      <c r="Z80" s="323" t="s">
        <v>88</v>
      </c>
      <c r="AA80" s="323" t="s">
        <v>88</v>
      </c>
      <c r="AB80" s="323" t="s">
        <v>88</v>
      </c>
      <c r="AC80" s="324" t="s">
        <v>88</v>
      </c>
    </row>
    <row r="81" spans="1:29" ht="12.75">
      <c r="A81" s="5"/>
      <c r="B81" s="116"/>
      <c r="C81" s="338" t="s">
        <v>88</v>
      </c>
      <c r="D81" s="300" t="s">
        <v>88</v>
      </c>
      <c r="E81" s="300" t="s">
        <v>88</v>
      </c>
      <c r="F81" s="300" t="s">
        <v>88</v>
      </c>
      <c r="G81" s="300" t="s">
        <v>88</v>
      </c>
      <c r="H81" s="300" t="s">
        <v>88</v>
      </c>
      <c r="I81" s="300" t="s">
        <v>88</v>
      </c>
      <c r="J81" s="300" t="s">
        <v>88</v>
      </c>
      <c r="K81" s="300" t="s">
        <v>88</v>
      </c>
      <c r="L81" s="300" t="s">
        <v>88</v>
      </c>
      <c r="M81" s="300" t="s">
        <v>88</v>
      </c>
      <c r="N81" s="300" t="s">
        <v>88</v>
      </c>
      <c r="O81" s="300" t="s">
        <v>88</v>
      </c>
      <c r="P81" s="300" t="s">
        <v>88</v>
      </c>
      <c r="Q81" s="300" t="s">
        <v>88</v>
      </c>
      <c r="R81" s="300" t="s">
        <v>88</v>
      </c>
      <c r="S81" s="301" t="s">
        <v>88</v>
      </c>
      <c r="T81" s="378">
        <v>0</v>
      </c>
      <c r="U81" s="385" t="s">
        <v>88</v>
      </c>
      <c r="V81" s="323" t="s">
        <v>88</v>
      </c>
      <c r="W81" s="323" t="s">
        <v>88</v>
      </c>
      <c r="X81" s="323" t="s">
        <v>88</v>
      </c>
      <c r="Y81" s="323" t="s">
        <v>88</v>
      </c>
      <c r="Z81" s="323" t="s">
        <v>88</v>
      </c>
      <c r="AA81" s="323" t="s">
        <v>88</v>
      </c>
      <c r="AB81" s="323" t="s">
        <v>88</v>
      </c>
      <c r="AC81" s="324" t="s">
        <v>88</v>
      </c>
    </row>
    <row r="82" spans="1:29" ht="12.75">
      <c r="A82" s="5"/>
      <c r="B82" s="116"/>
      <c r="C82" s="338" t="s">
        <v>88</v>
      </c>
      <c r="D82" s="300" t="s">
        <v>88</v>
      </c>
      <c r="E82" s="300" t="s">
        <v>88</v>
      </c>
      <c r="F82" s="300" t="s">
        <v>88</v>
      </c>
      <c r="G82" s="300" t="s">
        <v>88</v>
      </c>
      <c r="H82" s="300" t="s">
        <v>88</v>
      </c>
      <c r="I82" s="300" t="s">
        <v>88</v>
      </c>
      <c r="J82" s="300" t="s">
        <v>88</v>
      </c>
      <c r="K82" s="300" t="s">
        <v>88</v>
      </c>
      <c r="L82" s="300" t="s">
        <v>88</v>
      </c>
      <c r="M82" s="300" t="s">
        <v>88</v>
      </c>
      <c r="N82" s="300" t="s">
        <v>88</v>
      </c>
      <c r="O82" s="300" t="s">
        <v>88</v>
      </c>
      <c r="P82" s="300" t="s">
        <v>88</v>
      </c>
      <c r="Q82" s="300" t="s">
        <v>88</v>
      </c>
      <c r="R82" s="300" t="s">
        <v>88</v>
      </c>
      <c r="S82" s="301" t="s">
        <v>88</v>
      </c>
      <c r="T82" s="378">
        <v>0</v>
      </c>
      <c r="U82" s="385" t="s">
        <v>88</v>
      </c>
      <c r="V82" s="323" t="s">
        <v>88</v>
      </c>
      <c r="W82" s="323" t="s">
        <v>88</v>
      </c>
      <c r="X82" s="323" t="s">
        <v>88</v>
      </c>
      <c r="Y82" s="323" t="s">
        <v>88</v>
      </c>
      <c r="Z82" s="323" t="s">
        <v>88</v>
      </c>
      <c r="AA82" s="323" t="s">
        <v>88</v>
      </c>
      <c r="AB82" s="323" t="s">
        <v>88</v>
      </c>
      <c r="AC82" s="324" t="s">
        <v>88</v>
      </c>
    </row>
    <row r="83" spans="1:29" ht="12.75">
      <c r="A83" s="5"/>
      <c r="B83" s="116"/>
      <c r="C83" s="338" t="s">
        <v>88</v>
      </c>
      <c r="D83" s="300" t="s">
        <v>88</v>
      </c>
      <c r="E83" s="300" t="s">
        <v>88</v>
      </c>
      <c r="F83" s="300" t="s">
        <v>88</v>
      </c>
      <c r="G83" s="300" t="s">
        <v>88</v>
      </c>
      <c r="H83" s="300" t="s">
        <v>88</v>
      </c>
      <c r="I83" s="300" t="s">
        <v>88</v>
      </c>
      <c r="J83" s="300" t="s">
        <v>88</v>
      </c>
      <c r="K83" s="300" t="s">
        <v>88</v>
      </c>
      <c r="L83" s="300" t="s">
        <v>88</v>
      </c>
      <c r="M83" s="300" t="s">
        <v>88</v>
      </c>
      <c r="N83" s="300" t="s">
        <v>88</v>
      </c>
      <c r="O83" s="300" t="s">
        <v>88</v>
      </c>
      <c r="P83" s="300" t="s">
        <v>88</v>
      </c>
      <c r="Q83" s="300" t="s">
        <v>88</v>
      </c>
      <c r="R83" s="300" t="s">
        <v>88</v>
      </c>
      <c r="S83" s="301" t="s">
        <v>88</v>
      </c>
      <c r="T83" s="378">
        <v>0</v>
      </c>
      <c r="U83" s="385" t="s">
        <v>88</v>
      </c>
      <c r="V83" s="323" t="s">
        <v>88</v>
      </c>
      <c r="W83" s="323" t="s">
        <v>88</v>
      </c>
      <c r="X83" s="323" t="s">
        <v>88</v>
      </c>
      <c r="Y83" s="323" t="s">
        <v>88</v>
      </c>
      <c r="Z83" s="323" t="s">
        <v>88</v>
      </c>
      <c r="AA83" s="323" t="s">
        <v>88</v>
      </c>
      <c r="AB83" s="323" t="s">
        <v>88</v>
      </c>
      <c r="AC83" s="324" t="s">
        <v>88</v>
      </c>
    </row>
    <row r="84" spans="1:29" ht="12.75">
      <c r="A84" s="5"/>
      <c r="B84" s="116"/>
      <c r="C84" s="338" t="s">
        <v>88</v>
      </c>
      <c r="D84" s="300" t="s">
        <v>88</v>
      </c>
      <c r="E84" s="300" t="s">
        <v>88</v>
      </c>
      <c r="F84" s="300" t="s">
        <v>88</v>
      </c>
      <c r="G84" s="300" t="s">
        <v>88</v>
      </c>
      <c r="H84" s="300" t="s">
        <v>88</v>
      </c>
      <c r="I84" s="300" t="s">
        <v>88</v>
      </c>
      <c r="J84" s="300" t="s">
        <v>88</v>
      </c>
      <c r="K84" s="300" t="s">
        <v>88</v>
      </c>
      <c r="L84" s="300" t="s">
        <v>88</v>
      </c>
      <c r="M84" s="300" t="s">
        <v>88</v>
      </c>
      <c r="N84" s="300" t="s">
        <v>88</v>
      </c>
      <c r="O84" s="300" t="s">
        <v>88</v>
      </c>
      <c r="P84" s="300" t="s">
        <v>88</v>
      </c>
      <c r="Q84" s="300" t="s">
        <v>88</v>
      </c>
      <c r="R84" s="300" t="s">
        <v>88</v>
      </c>
      <c r="S84" s="301" t="s">
        <v>88</v>
      </c>
      <c r="T84" s="378">
        <v>0</v>
      </c>
      <c r="U84" s="385" t="s">
        <v>88</v>
      </c>
      <c r="V84" s="323" t="s">
        <v>88</v>
      </c>
      <c r="W84" s="323" t="s">
        <v>88</v>
      </c>
      <c r="X84" s="323" t="s">
        <v>88</v>
      </c>
      <c r="Y84" s="323" t="s">
        <v>88</v>
      </c>
      <c r="Z84" s="323" t="s">
        <v>88</v>
      </c>
      <c r="AA84" s="323" t="s">
        <v>88</v>
      </c>
      <c r="AB84" s="323" t="s">
        <v>88</v>
      </c>
      <c r="AC84" s="324" t="s">
        <v>88</v>
      </c>
    </row>
    <row r="85" spans="1:29" ht="12.75">
      <c r="A85" s="5"/>
      <c r="B85" s="116"/>
      <c r="C85" s="338" t="s">
        <v>88</v>
      </c>
      <c r="D85" s="300" t="s">
        <v>88</v>
      </c>
      <c r="E85" s="300" t="s">
        <v>88</v>
      </c>
      <c r="F85" s="300" t="s">
        <v>88</v>
      </c>
      <c r="G85" s="300" t="s">
        <v>88</v>
      </c>
      <c r="H85" s="300" t="s">
        <v>88</v>
      </c>
      <c r="I85" s="300" t="s">
        <v>88</v>
      </c>
      <c r="J85" s="300" t="s">
        <v>88</v>
      </c>
      <c r="K85" s="300" t="s">
        <v>88</v>
      </c>
      <c r="L85" s="300" t="s">
        <v>88</v>
      </c>
      <c r="M85" s="300" t="s">
        <v>88</v>
      </c>
      <c r="N85" s="300" t="s">
        <v>88</v>
      </c>
      <c r="O85" s="300" t="s">
        <v>88</v>
      </c>
      <c r="P85" s="300" t="s">
        <v>88</v>
      </c>
      <c r="Q85" s="300" t="s">
        <v>88</v>
      </c>
      <c r="R85" s="300" t="s">
        <v>88</v>
      </c>
      <c r="S85" s="301" t="s">
        <v>88</v>
      </c>
      <c r="T85" s="378">
        <v>0</v>
      </c>
      <c r="U85" s="385" t="s">
        <v>88</v>
      </c>
      <c r="V85" s="323" t="s">
        <v>88</v>
      </c>
      <c r="W85" s="323" t="s">
        <v>88</v>
      </c>
      <c r="X85" s="323" t="s">
        <v>88</v>
      </c>
      <c r="Y85" s="323" t="s">
        <v>88</v>
      </c>
      <c r="Z85" s="323" t="s">
        <v>88</v>
      </c>
      <c r="AA85" s="323" t="s">
        <v>88</v>
      </c>
      <c r="AB85" s="323" t="s">
        <v>88</v>
      </c>
      <c r="AC85" s="324" t="s">
        <v>88</v>
      </c>
    </row>
    <row r="86" spans="1:29" ht="12.75">
      <c r="A86" s="5"/>
      <c r="B86" s="116"/>
      <c r="C86" s="338" t="s">
        <v>88</v>
      </c>
      <c r="D86" s="300" t="s">
        <v>88</v>
      </c>
      <c r="E86" s="300" t="s">
        <v>88</v>
      </c>
      <c r="F86" s="300" t="s">
        <v>88</v>
      </c>
      <c r="G86" s="300" t="s">
        <v>88</v>
      </c>
      <c r="H86" s="300" t="s">
        <v>88</v>
      </c>
      <c r="I86" s="300" t="s">
        <v>88</v>
      </c>
      <c r="J86" s="300" t="s">
        <v>88</v>
      </c>
      <c r="K86" s="300" t="s">
        <v>88</v>
      </c>
      <c r="L86" s="300" t="s">
        <v>88</v>
      </c>
      <c r="M86" s="300" t="s">
        <v>88</v>
      </c>
      <c r="N86" s="300" t="s">
        <v>88</v>
      </c>
      <c r="O86" s="300" t="s">
        <v>88</v>
      </c>
      <c r="P86" s="300" t="s">
        <v>88</v>
      </c>
      <c r="Q86" s="300" t="s">
        <v>88</v>
      </c>
      <c r="R86" s="300" t="s">
        <v>88</v>
      </c>
      <c r="S86" s="301" t="s">
        <v>88</v>
      </c>
      <c r="T86" s="378">
        <v>0</v>
      </c>
      <c r="U86" s="385" t="s">
        <v>88</v>
      </c>
      <c r="V86" s="323" t="s">
        <v>88</v>
      </c>
      <c r="W86" s="323" t="s">
        <v>88</v>
      </c>
      <c r="X86" s="323" t="s">
        <v>88</v>
      </c>
      <c r="Y86" s="323" t="s">
        <v>88</v>
      </c>
      <c r="Z86" s="323" t="s">
        <v>88</v>
      </c>
      <c r="AA86" s="323" t="s">
        <v>88</v>
      </c>
      <c r="AB86" s="323" t="s">
        <v>88</v>
      </c>
      <c r="AC86" s="324" t="s">
        <v>88</v>
      </c>
    </row>
    <row r="87" spans="1:29" ht="12.75">
      <c r="A87" s="5"/>
      <c r="B87" s="116"/>
      <c r="C87" s="338" t="s">
        <v>88</v>
      </c>
      <c r="D87" s="300" t="s">
        <v>88</v>
      </c>
      <c r="E87" s="300" t="s">
        <v>88</v>
      </c>
      <c r="F87" s="300" t="s">
        <v>88</v>
      </c>
      <c r="G87" s="300" t="s">
        <v>88</v>
      </c>
      <c r="H87" s="300" t="s">
        <v>88</v>
      </c>
      <c r="I87" s="300" t="s">
        <v>88</v>
      </c>
      <c r="J87" s="300" t="s">
        <v>88</v>
      </c>
      <c r="K87" s="300" t="s">
        <v>88</v>
      </c>
      <c r="L87" s="300" t="s">
        <v>88</v>
      </c>
      <c r="M87" s="300" t="s">
        <v>88</v>
      </c>
      <c r="N87" s="300" t="s">
        <v>88</v>
      </c>
      <c r="O87" s="300" t="s">
        <v>88</v>
      </c>
      <c r="P87" s="300" t="s">
        <v>88</v>
      </c>
      <c r="Q87" s="300" t="s">
        <v>88</v>
      </c>
      <c r="R87" s="300" t="s">
        <v>88</v>
      </c>
      <c r="S87" s="301" t="s">
        <v>88</v>
      </c>
      <c r="T87" s="378">
        <v>0</v>
      </c>
      <c r="U87" s="385" t="s">
        <v>88</v>
      </c>
      <c r="V87" s="323" t="s">
        <v>88</v>
      </c>
      <c r="W87" s="323" t="s">
        <v>88</v>
      </c>
      <c r="X87" s="323" t="s">
        <v>88</v>
      </c>
      <c r="Y87" s="323" t="s">
        <v>88</v>
      </c>
      <c r="Z87" s="323" t="s">
        <v>88</v>
      </c>
      <c r="AA87" s="323" t="s">
        <v>88</v>
      </c>
      <c r="AB87" s="323" t="s">
        <v>88</v>
      </c>
      <c r="AC87" s="324" t="s">
        <v>88</v>
      </c>
    </row>
    <row r="88" spans="1:29" ht="12.75">
      <c r="A88" s="5"/>
      <c r="B88" s="116"/>
      <c r="C88" s="338" t="s">
        <v>88</v>
      </c>
      <c r="D88" s="300" t="s">
        <v>88</v>
      </c>
      <c r="E88" s="300" t="s">
        <v>88</v>
      </c>
      <c r="F88" s="300" t="s">
        <v>88</v>
      </c>
      <c r="G88" s="300" t="s">
        <v>88</v>
      </c>
      <c r="H88" s="300" t="s">
        <v>88</v>
      </c>
      <c r="I88" s="300" t="s">
        <v>88</v>
      </c>
      <c r="J88" s="300" t="s">
        <v>88</v>
      </c>
      <c r="K88" s="300" t="s">
        <v>88</v>
      </c>
      <c r="L88" s="300" t="s">
        <v>88</v>
      </c>
      <c r="M88" s="300" t="s">
        <v>88</v>
      </c>
      <c r="N88" s="300" t="s">
        <v>88</v>
      </c>
      <c r="O88" s="300" t="s">
        <v>88</v>
      </c>
      <c r="P88" s="300" t="s">
        <v>88</v>
      </c>
      <c r="Q88" s="300" t="s">
        <v>88</v>
      </c>
      <c r="R88" s="300" t="s">
        <v>88</v>
      </c>
      <c r="S88" s="301" t="s">
        <v>88</v>
      </c>
      <c r="T88" s="378">
        <v>0</v>
      </c>
      <c r="U88" s="385" t="s">
        <v>88</v>
      </c>
      <c r="V88" s="323" t="s">
        <v>88</v>
      </c>
      <c r="W88" s="323" t="s">
        <v>88</v>
      </c>
      <c r="X88" s="323" t="s">
        <v>88</v>
      </c>
      <c r="Y88" s="323" t="s">
        <v>88</v>
      </c>
      <c r="Z88" s="323" t="s">
        <v>88</v>
      </c>
      <c r="AA88" s="323" t="s">
        <v>88</v>
      </c>
      <c r="AB88" s="323" t="s">
        <v>88</v>
      </c>
      <c r="AC88" s="324" t="s">
        <v>88</v>
      </c>
    </row>
    <row r="89" spans="1:29" ht="12.75">
      <c r="A89" s="5"/>
      <c r="B89" s="116"/>
      <c r="C89" s="338" t="s">
        <v>88</v>
      </c>
      <c r="D89" s="300" t="s">
        <v>88</v>
      </c>
      <c r="E89" s="300" t="s">
        <v>88</v>
      </c>
      <c r="F89" s="300" t="s">
        <v>88</v>
      </c>
      <c r="G89" s="300" t="s">
        <v>88</v>
      </c>
      <c r="H89" s="300" t="s">
        <v>88</v>
      </c>
      <c r="I89" s="300" t="s">
        <v>88</v>
      </c>
      <c r="J89" s="300" t="s">
        <v>88</v>
      </c>
      <c r="K89" s="300" t="s">
        <v>88</v>
      </c>
      <c r="L89" s="300" t="s">
        <v>88</v>
      </c>
      <c r="M89" s="300" t="s">
        <v>88</v>
      </c>
      <c r="N89" s="300" t="s">
        <v>88</v>
      </c>
      <c r="O89" s="300" t="s">
        <v>88</v>
      </c>
      <c r="P89" s="300" t="s">
        <v>88</v>
      </c>
      <c r="Q89" s="300" t="s">
        <v>88</v>
      </c>
      <c r="R89" s="300" t="s">
        <v>88</v>
      </c>
      <c r="S89" s="301" t="s">
        <v>88</v>
      </c>
      <c r="T89" s="378">
        <v>0</v>
      </c>
      <c r="U89" s="385" t="s">
        <v>88</v>
      </c>
      <c r="V89" s="323" t="s">
        <v>88</v>
      </c>
      <c r="W89" s="323" t="s">
        <v>88</v>
      </c>
      <c r="X89" s="323" t="s">
        <v>88</v>
      </c>
      <c r="Y89" s="323" t="s">
        <v>88</v>
      </c>
      <c r="Z89" s="323" t="s">
        <v>88</v>
      </c>
      <c r="AA89" s="323" t="s">
        <v>88</v>
      </c>
      <c r="AB89" s="323" t="s">
        <v>88</v>
      </c>
      <c r="AC89" s="324" t="s">
        <v>88</v>
      </c>
    </row>
    <row r="90" spans="1:29" ht="12.75">
      <c r="A90" s="5"/>
      <c r="B90" s="116"/>
      <c r="C90" s="338" t="s">
        <v>88</v>
      </c>
      <c r="D90" s="300" t="s">
        <v>88</v>
      </c>
      <c r="E90" s="300" t="s">
        <v>88</v>
      </c>
      <c r="F90" s="300" t="s">
        <v>88</v>
      </c>
      <c r="G90" s="300" t="s">
        <v>88</v>
      </c>
      <c r="H90" s="300" t="s">
        <v>88</v>
      </c>
      <c r="I90" s="300" t="s">
        <v>88</v>
      </c>
      <c r="J90" s="300" t="s">
        <v>88</v>
      </c>
      <c r="K90" s="300" t="s">
        <v>88</v>
      </c>
      <c r="L90" s="300" t="s">
        <v>88</v>
      </c>
      <c r="M90" s="300" t="s">
        <v>88</v>
      </c>
      <c r="N90" s="300" t="s">
        <v>88</v>
      </c>
      <c r="O90" s="300" t="s">
        <v>88</v>
      </c>
      <c r="P90" s="300" t="s">
        <v>88</v>
      </c>
      <c r="Q90" s="300" t="s">
        <v>88</v>
      </c>
      <c r="R90" s="300" t="s">
        <v>88</v>
      </c>
      <c r="S90" s="301" t="s">
        <v>88</v>
      </c>
      <c r="T90" s="378">
        <v>0</v>
      </c>
      <c r="U90" s="385" t="s">
        <v>88</v>
      </c>
      <c r="V90" s="323" t="s">
        <v>88</v>
      </c>
      <c r="W90" s="323" t="s">
        <v>88</v>
      </c>
      <c r="X90" s="323" t="s">
        <v>88</v>
      </c>
      <c r="Y90" s="323" t="s">
        <v>88</v>
      </c>
      <c r="Z90" s="323" t="s">
        <v>88</v>
      </c>
      <c r="AA90" s="323" t="s">
        <v>88</v>
      </c>
      <c r="AB90" s="323" t="s">
        <v>88</v>
      </c>
      <c r="AC90" s="324" t="s">
        <v>88</v>
      </c>
    </row>
    <row r="91" spans="1:29" ht="12.75">
      <c r="A91" s="5"/>
      <c r="B91" s="116"/>
      <c r="C91" s="338" t="s">
        <v>88</v>
      </c>
      <c r="D91" s="300" t="s">
        <v>88</v>
      </c>
      <c r="E91" s="300" t="s">
        <v>88</v>
      </c>
      <c r="F91" s="300" t="s">
        <v>88</v>
      </c>
      <c r="G91" s="300" t="s">
        <v>88</v>
      </c>
      <c r="H91" s="300" t="s">
        <v>88</v>
      </c>
      <c r="I91" s="300" t="s">
        <v>88</v>
      </c>
      <c r="J91" s="300" t="s">
        <v>88</v>
      </c>
      <c r="K91" s="300" t="s">
        <v>88</v>
      </c>
      <c r="L91" s="300" t="s">
        <v>88</v>
      </c>
      <c r="M91" s="300" t="s">
        <v>88</v>
      </c>
      <c r="N91" s="300" t="s">
        <v>88</v>
      </c>
      <c r="O91" s="300" t="s">
        <v>88</v>
      </c>
      <c r="P91" s="300" t="s">
        <v>88</v>
      </c>
      <c r="Q91" s="300" t="s">
        <v>88</v>
      </c>
      <c r="R91" s="300" t="s">
        <v>88</v>
      </c>
      <c r="S91" s="301" t="s">
        <v>88</v>
      </c>
      <c r="T91" s="378">
        <v>0</v>
      </c>
      <c r="U91" s="385" t="s">
        <v>88</v>
      </c>
      <c r="V91" s="323" t="s">
        <v>88</v>
      </c>
      <c r="W91" s="323" t="s">
        <v>88</v>
      </c>
      <c r="X91" s="323" t="s">
        <v>88</v>
      </c>
      <c r="Y91" s="323" t="s">
        <v>88</v>
      </c>
      <c r="Z91" s="323" t="s">
        <v>88</v>
      </c>
      <c r="AA91" s="323" t="s">
        <v>88</v>
      </c>
      <c r="AB91" s="323" t="s">
        <v>88</v>
      </c>
      <c r="AC91" s="324" t="s">
        <v>88</v>
      </c>
    </row>
    <row r="92" spans="1:29" ht="12.75">
      <c r="A92" s="5"/>
      <c r="B92" s="116"/>
      <c r="C92" s="338" t="s">
        <v>88</v>
      </c>
      <c r="D92" s="300" t="s">
        <v>88</v>
      </c>
      <c r="E92" s="300" t="s">
        <v>88</v>
      </c>
      <c r="F92" s="300" t="s">
        <v>88</v>
      </c>
      <c r="G92" s="300" t="s">
        <v>88</v>
      </c>
      <c r="H92" s="300" t="s">
        <v>88</v>
      </c>
      <c r="I92" s="300" t="s">
        <v>88</v>
      </c>
      <c r="J92" s="300" t="s">
        <v>88</v>
      </c>
      <c r="K92" s="300" t="s">
        <v>88</v>
      </c>
      <c r="L92" s="300" t="s">
        <v>88</v>
      </c>
      <c r="M92" s="300" t="s">
        <v>88</v>
      </c>
      <c r="N92" s="300" t="s">
        <v>88</v>
      </c>
      <c r="O92" s="300" t="s">
        <v>88</v>
      </c>
      <c r="P92" s="300" t="s">
        <v>88</v>
      </c>
      <c r="Q92" s="300" t="s">
        <v>88</v>
      </c>
      <c r="R92" s="300" t="s">
        <v>88</v>
      </c>
      <c r="S92" s="301" t="s">
        <v>88</v>
      </c>
      <c r="T92" s="378">
        <v>0</v>
      </c>
      <c r="U92" s="385" t="s">
        <v>88</v>
      </c>
      <c r="V92" s="323" t="s">
        <v>88</v>
      </c>
      <c r="W92" s="323" t="s">
        <v>88</v>
      </c>
      <c r="X92" s="323" t="s">
        <v>88</v>
      </c>
      <c r="Y92" s="323" t="s">
        <v>88</v>
      </c>
      <c r="Z92" s="323" t="s">
        <v>88</v>
      </c>
      <c r="AA92" s="323" t="s">
        <v>88</v>
      </c>
      <c r="AB92" s="323" t="s">
        <v>88</v>
      </c>
      <c r="AC92" s="324" t="s">
        <v>88</v>
      </c>
    </row>
    <row r="93" spans="1:29" ht="12.75">
      <c r="A93" s="5"/>
      <c r="B93" s="116"/>
      <c r="C93" s="338" t="s">
        <v>88</v>
      </c>
      <c r="D93" s="300" t="s">
        <v>88</v>
      </c>
      <c r="E93" s="300" t="s">
        <v>88</v>
      </c>
      <c r="F93" s="300" t="s">
        <v>88</v>
      </c>
      <c r="G93" s="300" t="s">
        <v>88</v>
      </c>
      <c r="H93" s="300" t="s">
        <v>88</v>
      </c>
      <c r="I93" s="300" t="s">
        <v>88</v>
      </c>
      <c r="J93" s="300" t="s">
        <v>88</v>
      </c>
      <c r="K93" s="300" t="s">
        <v>88</v>
      </c>
      <c r="L93" s="300" t="s">
        <v>88</v>
      </c>
      <c r="M93" s="300" t="s">
        <v>88</v>
      </c>
      <c r="N93" s="300" t="s">
        <v>88</v>
      </c>
      <c r="O93" s="300" t="s">
        <v>88</v>
      </c>
      <c r="P93" s="300" t="s">
        <v>88</v>
      </c>
      <c r="Q93" s="300" t="s">
        <v>88</v>
      </c>
      <c r="R93" s="300" t="s">
        <v>88</v>
      </c>
      <c r="S93" s="301" t="s">
        <v>88</v>
      </c>
      <c r="T93" s="378">
        <v>0</v>
      </c>
      <c r="U93" s="385" t="s">
        <v>88</v>
      </c>
      <c r="V93" s="323" t="s">
        <v>88</v>
      </c>
      <c r="W93" s="323" t="s">
        <v>88</v>
      </c>
      <c r="X93" s="323" t="s">
        <v>88</v>
      </c>
      <c r="Y93" s="323" t="s">
        <v>88</v>
      </c>
      <c r="Z93" s="323" t="s">
        <v>88</v>
      </c>
      <c r="AA93" s="323" t="s">
        <v>88</v>
      </c>
      <c r="AB93" s="323" t="s">
        <v>88</v>
      </c>
      <c r="AC93" s="324" t="s">
        <v>88</v>
      </c>
    </row>
    <row r="94" spans="1:29" ht="12.75">
      <c r="A94" s="5"/>
      <c r="B94" s="116"/>
      <c r="C94" s="338" t="s">
        <v>88</v>
      </c>
      <c r="D94" s="300" t="s">
        <v>88</v>
      </c>
      <c r="E94" s="300" t="s">
        <v>88</v>
      </c>
      <c r="F94" s="300" t="s">
        <v>88</v>
      </c>
      <c r="G94" s="300" t="s">
        <v>88</v>
      </c>
      <c r="H94" s="300" t="s">
        <v>88</v>
      </c>
      <c r="I94" s="300" t="s">
        <v>88</v>
      </c>
      <c r="J94" s="300" t="s">
        <v>88</v>
      </c>
      <c r="K94" s="300" t="s">
        <v>88</v>
      </c>
      <c r="L94" s="300" t="s">
        <v>88</v>
      </c>
      <c r="M94" s="300" t="s">
        <v>88</v>
      </c>
      <c r="N94" s="300" t="s">
        <v>88</v>
      </c>
      <c r="O94" s="300" t="s">
        <v>88</v>
      </c>
      <c r="P94" s="300" t="s">
        <v>88</v>
      </c>
      <c r="Q94" s="300" t="s">
        <v>88</v>
      </c>
      <c r="R94" s="300" t="s">
        <v>88</v>
      </c>
      <c r="S94" s="301" t="s">
        <v>88</v>
      </c>
      <c r="T94" s="378">
        <v>0</v>
      </c>
      <c r="U94" s="385" t="s">
        <v>88</v>
      </c>
      <c r="V94" s="323" t="s">
        <v>88</v>
      </c>
      <c r="W94" s="323" t="s">
        <v>88</v>
      </c>
      <c r="X94" s="323" t="s">
        <v>88</v>
      </c>
      <c r="Y94" s="323" t="s">
        <v>88</v>
      </c>
      <c r="Z94" s="323" t="s">
        <v>88</v>
      </c>
      <c r="AA94" s="323" t="s">
        <v>88</v>
      </c>
      <c r="AB94" s="323" t="s">
        <v>88</v>
      </c>
      <c r="AC94" s="324" t="s">
        <v>88</v>
      </c>
    </row>
    <row r="95" spans="1:29" ht="12.75">
      <c r="A95" s="5"/>
      <c r="B95" s="116"/>
      <c r="C95" s="338" t="s">
        <v>88</v>
      </c>
      <c r="D95" s="300" t="s">
        <v>88</v>
      </c>
      <c r="E95" s="300" t="s">
        <v>88</v>
      </c>
      <c r="F95" s="300" t="s">
        <v>88</v>
      </c>
      <c r="G95" s="300" t="s">
        <v>88</v>
      </c>
      <c r="H95" s="300" t="s">
        <v>88</v>
      </c>
      <c r="I95" s="300" t="s">
        <v>88</v>
      </c>
      <c r="J95" s="300" t="s">
        <v>88</v>
      </c>
      <c r="K95" s="300" t="s">
        <v>88</v>
      </c>
      <c r="L95" s="300" t="s">
        <v>88</v>
      </c>
      <c r="M95" s="300" t="s">
        <v>88</v>
      </c>
      <c r="N95" s="300" t="s">
        <v>88</v>
      </c>
      <c r="O95" s="300" t="s">
        <v>88</v>
      </c>
      <c r="P95" s="300" t="s">
        <v>88</v>
      </c>
      <c r="Q95" s="300" t="s">
        <v>88</v>
      </c>
      <c r="R95" s="300" t="s">
        <v>88</v>
      </c>
      <c r="S95" s="301" t="s">
        <v>88</v>
      </c>
      <c r="T95" s="378">
        <v>0</v>
      </c>
      <c r="U95" s="385" t="s">
        <v>88</v>
      </c>
      <c r="V95" s="323" t="s">
        <v>88</v>
      </c>
      <c r="W95" s="323" t="s">
        <v>88</v>
      </c>
      <c r="X95" s="323" t="s">
        <v>88</v>
      </c>
      <c r="Y95" s="323" t="s">
        <v>88</v>
      </c>
      <c r="Z95" s="323" t="s">
        <v>88</v>
      </c>
      <c r="AA95" s="323" t="s">
        <v>88</v>
      </c>
      <c r="AB95" s="323" t="s">
        <v>88</v>
      </c>
      <c r="AC95" s="324" t="s">
        <v>88</v>
      </c>
    </row>
    <row r="96" spans="1:29" ht="12.75">
      <c r="A96" s="5"/>
      <c r="B96" s="116"/>
      <c r="C96" s="338" t="s">
        <v>88</v>
      </c>
      <c r="D96" s="300" t="s">
        <v>88</v>
      </c>
      <c r="E96" s="300" t="s">
        <v>88</v>
      </c>
      <c r="F96" s="300" t="s">
        <v>88</v>
      </c>
      <c r="G96" s="300" t="s">
        <v>88</v>
      </c>
      <c r="H96" s="300" t="s">
        <v>88</v>
      </c>
      <c r="I96" s="300" t="s">
        <v>88</v>
      </c>
      <c r="J96" s="300" t="s">
        <v>88</v>
      </c>
      <c r="K96" s="300" t="s">
        <v>88</v>
      </c>
      <c r="L96" s="300" t="s">
        <v>88</v>
      </c>
      <c r="M96" s="300" t="s">
        <v>88</v>
      </c>
      <c r="N96" s="300" t="s">
        <v>88</v>
      </c>
      <c r="O96" s="300" t="s">
        <v>88</v>
      </c>
      <c r="P96" s="300" t="s">
        <v>88</v>
      </c>
      <c r="Q96" s="300" t="s">
        <v>88</v>
      </c>
      <c r="R96" s="300" t="s">
        <v>88</v>
      </c>
      <c r="S96" s="301" t="s">
        <v>88</v>
      </c>
      <c r="T96" s="378">
        <v>0</v>
      </c>
      <c r="U96" s="385" t="s">
        <v>88</v>
      </c>
      <c r="V96" s="323" t="s">
        <v>88</v>
      </c>
      <c r="W96" s="323" t="s">
        <v>88</v>
      </c>
      <c r="X96" s="323" t="s">
        <v>88</v>
      </c>
      <c r="Y96" s="323" t="s">
        <v>88</v>
      </c>
      <c r="Z96" s="323" t="s">
        <v>88</v>
      </c>
      <c r="AA96" s="323" t="s">
        <v>88</v>
      </c>
      <c r="AB96" s="323" t="s">
        <v>88</v>
      </c>
      <c r="AC96" s="324" t="s">
        <v>88</v>
      </c>
    </row>
    <row r="97" spans="1:29" ht="12.75">
      <c r="A97" s="5"/>
      <c r="B97" s="116"/>
      <c r="C97" s="338" t="s">
        <v>88</v>
      </c>
      <c r="D97" s="300" t="s">
        <v>88</v>
      </c>
      <c r="E97" s="300" t="s">
        <v>88</v>
      </c>
      <c r="F97" s="300" t="s">
        <v>88</v>
      </c>
      <c r="G97" s="300" t="s">
        <v>88</v>
      </c>
      <c r="H97" s="300" t="s">
        <v>88</v>
      </c>
      <c r="I97" s="300" t="s">
        <v>88</v>
      </c>
      <c r="J97" s="300" t="s">
        <v>88</v>
      </c>
      <c r="K97" s="300" t="s">
        <v>88</v>
      </c>
      <c r="L97" s="300" t="s">
        <v>88</v>
      </c>
      <c r="M97" s="300" t="s">
        <v>88</v>
      </c>
      <c r="N97" s="300" t="s">
        <v>88</v>
      </c>
      <c r="O97" s="300" t="s">
        <v>88</v>
      </c>
      <c r="P97" s="300" t="s">
        <v>88</v>
      </c>
      <c r="Q97" s="300" t="s">
        <v>88</v>
      </c>
      <c r="R97" s="300" t="s">
        <v>88</v>
      </c>
      <c r="S97" s="301" t="s">
        <v>88</v>
      </c>
      <c r="T97" s="378">
        <v>0</v>
      </c>
      <c r="U97" s="385" t="s">
        <v>88</v>
      </c>
      <c r="V97" s="323" t="s">
        <v>88</v>
      </c>
      <c r="W97" s="323" t="s">
        <v>88</v>
      </c>
      <c r="X97" s="323" t="s">
        <v>88</v>
      </c>
      <c r="Y97" s="323" t="s">
        <v>88</v>
      </c>
      <c r="Z97" s="323" t="s">
        <v>88</v>
      </c>
      <c r="AA97" s="323" t="s">
        <v>88</v>
      </c>
      <c r="AB97" s="323" t="s">
        <v>88</v>
      </c>
      <c r="AC97" s="324" t="s">
        <v>88</v>
      </c>
    </row>
    <row r="98" spans="1:29" ht="12.75">
      <c r="A98" s="5"/>
      <c r="B98" s="116"/>
      <c r="C98" s="338" t="s">
        <v>88</v>
      </c>
      <c r="D98" s="300" t="s">
        <v>88</v>
      </c>
      <c r="E98" s="300" t="s">
        <v>88</v>
      </c>
      <c r="F98" s="300" t="s">
        <v>88</v>
      </c>
      <c r="G98" s="300" t="s">
        <v>88</v>
      </c>
      <c r="H98" s="300" t="s">
        <v>88</v>
      </c>
      <c r="I98" s="300" t="s">
        <v>88</v>
      </c>
      <c r="J98" s="300" t="s">
        <v>88</v>
      </c>
      <c r="K98" s="300" t="s">
        <v>88</v>
      </c>
      <c r="L98" s="300" t="s">
        <v>88</v>
      </c>
      <c r="M98" s="300" t="s">
        <v>88</v>
      </c>
      <c r="N98" s="300" t="s">
        <v>88</v>
      </c>
      <c r="O98" s="300" t="s">
        <v>88</v>
      </c>
      <c r="P98" s="300" t="s">
        <v>88</v>
      </c>
      <c r="Q98" s="300" t="s">
        <v>88</v>
      </c>
      <c r="R98" s="300" t="s">
        <v>88</v>
      </c>
      <c r="S98" s="301" t="s">
        <v>88</v>
      </c>
      <c r="T98" s="378">
        <v>0</v>
      </c>
      <c r="U98" s="385" t="s">
        <v>88</v>
      </c>
      <c r="V98" s="323" t="s">
        <v>88</v>
      </c>
      <c r="W98" s="323" t="s">
        <v>88</v>
      </c>
      <c r="X98" s="323" t="s">
        <v>88</v>
      </c>
      <c r="Y98" s="323" t="s">
        <v>88</v>
      </c>
      <c r="Z98" s="323" t="s">
        <v>88</v>
      </c>
      <c r="AA98" s="323" t="s">
        <v>88</v>
      </c>
      <c r="AB98" s="323" t="s">
        <v>88</v>
      </c>
      <c r="AC98" s="324" t="s">
        <v>88</v>
      </c>
    </row>
    <row r="99" spans="1:29" ht="12.75">
      <c r="A99" s="5"/>
      <c r="B99" s="116"/>
      <c r="C99" s="338" t="s">
        <v>88</v>
      </c>
      <c r="D99" s="300" t="s">
        <v>88</v>
      </c>
      <c r="E99" s="300" t="s">
        <v>88</v>
      </c>
      <c r="F99" s="300" t="s">
        <v>88</v>
      </c>
      <c r="G99" s="300" t="s">
        <v>88</v>
      </c>
      <c r="H99" s="300" t="s">
        <v>88</v>
      </c>
      <c r="I99" s="300" t="s">
        <v>88</v>
      </c>
      <c r="J99" s="300" t="s">
        <v>88</v>
      </c>
      <c r="K99" s="300" t="s">
        <v>88</v>
      </c>
      <c r="L99" s="300" t="s">
        <v>88</v>
      </c>
      <c r="M99" s="300" t="s">
        <v>88</v>
      </c>
      <c r="N99" s="300" t="s">
        <v>88</v>
      </c>
      <c r="O99" s="300" t="s">
        <v>88</v>
      </c>
      <c r="P99" s="300" t="s">
        <v>88</v>
      </c>
      <c r="Q99" s="300" t="s">
        <v>88</v>
      </c>
      <c r="R99" s="300" t="s">
        <v>88</v>
      </c>
      <c r="S99" s="301" t="s">
        <v>88</v>
      </c>
      <c r="T99" s="378">
        <v>0</v>
      </c>
      <c r="U99" s="385" t="s">
        <v>88</v>
      </c>
      <c r="V99" s="323" t="s">
        <v>88</v>
      </c>
      <c r="W99" s="323" t="s">
        <v>88</v>
      </c>
      <c r="X99" s="323" t="s">
        <v>88</v>
      </c>
      <c r="Y99" s="323" t="s">
        <v>88</v>
      </c>
      <c r="Z99" s="323" t="s">
        <v>88</v>
      </c>
      <c r="AA99" s="323" t="s">
        <v>88</v>
      </c>
      <c r="AB99" s="323" t="s">
        <v>88</v>
      </c>
      <c r="AC99" s="324" t="s">
        <v>88</v>
      </c>
    </row>
    <row r="100" spans="1:29" ht="12.75">
      <c r="A100" s="5"/>
      <c r="B100" s="116"/>
      <c r="C100" s="338" t="s">
        <v>88</v>
      </c>
      <c r="D100" s="300" t="s">
        <v>88</v>
      </c>
      <c r="E100" s="300" t="s">
        <v>88</v>
      </c>
      <c r="F100" s="300" t="s">
        <v>88</v>
      </c>
      <c r="G100" s="300" t="s">
        <v>88</v>
      </c>
      <c r="H100" s="300" t="s">
        <v>88</v>
      </c>
      <c r="I100" s="300" t="s">
        <v>88</v>
      </c>
      <c r="J100" s="300" t="s">
        <v>88</v>
      </c>
      <c r="K100" s="300" t="s">
        <v>88</v>
      </c>
      <c r="L100" s="300" t="s">
        <v>88</v>
      </c>
      <c r="M100" s="300" t="s">
        <v>88</v>
      </c>
      <c r="N100" s="300" t="s">
        <v>88</v>
      </c>
      <c r="O100" s="300" t="s">
        <v>88</v>
      </c>
      <c r="P100" s="300" t="s">
        <v>88</v>
      </c>
      <c r="Q100" s="300" t="s">
        <v>88</v>
      </c>
      <c r="R100" s="300" t="s">
        <v>88</v>
      </c>
      <c r="S100" s="301" t="s">
        <v>88</v>
      </c>
      <c r="T100" s="378">
        <v>0</v>
      </c>
      <c r="U100" s="385" t="s">
        <v>88</v>
      </c>
      <c r="V100" s="323" t="s">
        <v>88</v>
      </c>
      <c r="W100" s="323" t="s">
        <v>88</v>
      </c>
      <c r="X100" s="323" t="s">
        <v>88</v>
      </c>
      <c r="Y100" s="323" t="s">
        <v>88</v>
      </c>
      <c r="Z100" s="323" t="s">
        <v>88</v>
      </c>
      <c r="AA100" s="323" t="s">
        <v>88</v>
      </c>
      <c r="AB100" s="323" t="s">
        <v>88</v>
      </c>
      <c r="AC100" s="324" t="s">
        <v>88</v>
      </c>
    </row>
    <row r="101" spans="1:29" ht="12.75">
      <c r="A101" s="5"/>
      <c r="B101" s="116"/>
      <c r="C101" s="338" t="s">
        <v>88</v>
      </c>
      <c r="D101" s="300" t="s">
        <v>88</v>
      </c>
      <c r="E101" s="300" t="s">
        <v>88</v>
      </c>
      <c r="F101" s="300" t="s">
        <v>88</v>
      </c>
      <c r="G101" s="300" t="s">
        <v>88</v>
      </c>
      <c r="H101" s="300" t="s">
        <v>88</v>
      </c>
      <c r="I101" s="300" t="s">
        <v>88</v>
      </c>
      <c r="J101" s="300" t="s">
        <v>88</v>
      </c>
      <c r="K101" s="300" t="s">
        <v>88</v>
      </c>
      <c r="L101" s="300" t="s">
        <v>88</v>
      </c>
      <c r="M101" s="300" t="s">
        <v>88</v>
      </c>
      <c r="N101" s="300" t="s">
        <v>88</v>
      </c>
      <c r="O101" s="300" t="s">
        <v>88</v>
      </c>
      <c r="P101" s="300" t="s">
        <v>88</v>
      </c>
      <c r="Q101" s="300" t="s">
        <v>88</v>
      </c>
      <c r="R101" s="300" t="s">
        <v>88</v>
      </c>
      <c r="S101" s="301" t="s">
        <v>88</v>
      </c>
      <c r="T101" s="378">
        <v>0</v>
      </c>
      <c r="U101" s="385" t="s">
        <v>88</v>
      </c>
      <c r="V101" s="323" t="s">
        <v>88</v>
      </c>
      <c r="W101" s="323" t="s">
        <v>88</v>
      </c>
      <c r="X101" s="323" t="s">
        <v>88</v>
      </c>
      <c r="Y101" s="323" t="s">
        <v>88</v>
      </c>
      <c r="Z101" s="323" t="s">
        <v>88</v>
      </c>
      <c r="AA101" s="323" t="s">
        <v>88</v>
      </c>
      <c r="AB101" s="323" t="s">
        <v>88</v>
      </c>
      <c r="AC101" s="324" t="s">
        <v>88</v>
      </c>
    </row>
    <row r="102" spans="1:29" ht="12.75">
      <c r="A102" s="5"/>
      <c r="B102" s="116"/>
      <c r="C102" s="338" t="s">
        <v>88</v>
      </c>
      <c r="D102" s="300" t="s">
        <v>88</v>
      </c>
      <c r="E102" s="300" t="s">
        <v>88</v>
      </c>
      <c r="F102" s="300" t="s">
        <v>88</v>
      </c>
      <c r="G102" s="300" t="s">
        <v>88</v>
      </c>
      <c r="H102" s="300" t="s">
        <v>88</v>
      </c>
      <c r="I102" s="300" t="s">
        <v>88</v>
      </c>
      <c r="J102" s="300" t="s">
        <v>88</v>
      </c>
      <c r="K102" s="300" t="s">
        <v>88</v>
      </c>
      <c r="L102" s="300" t="s">
        <v>88</v>
      </c>
      <c r="M102" s="300" t="s">
        <v>88</v>
      </c>
      <c r="N102" s="300" t="s">
        <v>88</v>
      </c>
      <c r="O102" s="300" t="s">
        <v>88</v>
      </c>
      <c r="P102" s="300" t="s">
        <v>88</v>
      </c>
      <c r="Q102" s="300" t="s">
        <v>88</v>
      </c>
      <c r="R102" s="300" t="s">
        <v>88</v>
      </c>
      <c r="S102" s="301" t="s">
        <v>88</v>
      </c>
      <c r="T102" s="378">
        <v>0</v>
      </c>
      <c r="U102" s="385" t="s">
        <v>88</v>
      </c>
      <c r="V102" s="323" t="s">
        <v>88</v>
      </c>
      <c r="W102" s="323" t="s">
        <v>88</v>
      </c>
      <c r="X102" s="323" t="s">
        <v>88</v>
      </c>
      <c r="Y102" s="323" t="s">
        <v>88</v>
      </c>
      <c r="Z102" s="323" t="s">
        <v>88</v>
      </c>
      <c r="AA102" s="323" t="s">
        <v>88</v>
      </c>
      <c r="AB102" s="323" t="s">
        <v>88</v>
      </c>
      <c r="AC102" s="324" t="s">
        <v>88</v>
      </c>
    </row>
    <row r="103" spans="1:29" ht="12.75">
      <c r="A103" s="5"/>
      <c r="B103" s="116"/>
      <c r="C103" s="338" t="s">
        <v>88</v>
      </c>
      <c r="D103" s="300" t="s">
        <v>88</v>
      </c>
      <c r="E103" s="300" t="s">
        <v>88</v>
      </c>
      <c r="F103" s="300" t="s">
        <v>88</v>
      </c>
      <c r="G103" s="300" t="s">
        <v>88</v>
      </c>
      <c r="H103" s="300" t="s">
        <v>88</v>
      </c>
      <c r="I103" s="300" t="s">
        <v>88</v>
      </c>
      <c r="J103" s="300" t="s">
        <v>88</v>
      </c>
      <c r="K103" s="300" t="s">
        <v>88</v>
      </c>
      <c r="L103" s="300" t="s">
        <v>88</v>
      </c>
      <c r="M103" s="300" t="s">
        <v>88</v>
      </c>
      <c r="N103" s="300" t="s">
        <v>88</v>
      </c>
      <c r="O103" s="300" t="s">
        <v>88</v>
      </c>
      <c r="P103" s="300" t="s">
        <v>88</v>
      </c>
      <c r="Q103" s="300" t="s">
        <v>88</v>
      </c>
      <c r="R103" s="300" t="s">
        <v>88</v>
      </c>
      <c r="S103" s="301" t="s">
        <v>88</v>
      </c>
      <c r="T103" s="378">
        <v>0</v>
      </c>
      <c r="U103" s="385" t="s">
        <v>88</v>
      </c>
      <c r="V103" s="323" t="s">
        <v>88</v>
      </c>
      <c r="W103" s="323" t="s">
        <v>88</v>
      </c>
      <c r="X103" s="323" t="s">
        <v>88</v>
      </c>
      <c r="Y103" s="323" t="s">
        <v>88</v>
      </c>
      <c r="Z103" s="323" t="s">
        <v>88</v>
      </c>
      <c r="AA103" s="323" t="s">
        <v>88</v>
      </c>
      <c r="AB103" s="323" t="s">
        <v>88</v>
      </c>
      <c r="AC103" s="324" t="s">
        <v>88</v>
      </c>
    </row>
    <row r="104" spans="1:29" ht="12.75">
      <c r="A104" s="5"/>
      <c r="B104" s="116"/>
      <c r="C104" s="338" t="s">
        <v>88</v>
      </c>
      <c r="D104" s="300" t="s">
        <v>88</v>
      </c>
      <c r="E104" s="300" t="s">
        <v>88</v>
      </c>
      <c r="F104" s="300" t="s">
        <v>88</v>
      </c>
      <c r="G104" s="300" t="s">
        <v>88</v>
      </c>
      <c r="H104" s="300" t="s">
        <v>88</v>
      </c>
      <c r="I104" s="300" t="s">
        <v>88</v>
      </c>
      <c r="J104" s="300" t="s">
        <v>88</v>
      </c>
      <c r="K104" s="300" t="s">
        <v>88</v>
      </c>
      <c r="L104" s="300" t="s">
        <v>88</v>
      </c>
      <c r="M104" s="300" t="s">
        <v>88</v>
      </c>
      <c r="N104" s="300" t="s">
        <v>88</v>
      </c>
      <c r="O104" s="300" t="s">
        <v>88</v>
      </c>
      <c r="P104" s="300" t="s">
        <v>88</v>
      </c>
      <c r="Q104" s="300" t="s">
        <v>88</v>
      </c>
      <c r="R104" s="300" t="s">
        <v>88</v>
      </c>
      <c r="S104" s="301" t="s">
        <v>88</v>
      </c>
      <c r="T104" s="378">
        <v>0</v>
      </c>
      <c r="U104" s="385" t="s">
        <v>88</v>
      </c>
      <c r="V104" s="323" t="s">
        <v>88</v>
      </c>
      <c r="W104" s="323" t="s">
        <v>88</v>
      </c>
      <c r="X104" s="323" t="s">
        <v>88</v>
      </c>
      <c r="Y104" s="323" t="s">
        <v>88</v>
      </c>
      <c r="Z104" s="323" t="s">
        <v>88</v>
      </c>
      <c r="AA104" s="323" t="s">
        <v>88</v>
      </c>
      <c r="AB104" s="323" t="s">
        <v>88</v>
      </c>
      <c r="AC104" s="324" t="s">
        <v>88</v>
      </c>
    </row>
    <row r="105" spans="1:29" ht="13.5" thickBot="1">
      <c r="A105" s="5"/>
      <c r="B105" s="118"/>
      <c r="C105" s="321" t="s">
        <v>88</v>
      </c>
      <c r="D105" s="321" t="s">
        <v>88</v>
      </c>
      <c r="E105" s="321" t="s">
        <v>88</v>
      </c>
      <c r="F105" s="321" t="s">
        <v>88</v>
      </c>
      <c r="G105" s="321" t="s">
        <v>88</v>
      </c>
      <c r="H105" s="321" t="s">
        <v>88</v>
      </c>
      <c r="I105" s="321" t="s">
        <v>88</v>
      </c>
      <c r="J105" s="321" t="s">
        <v>88</v>
      </c>
      <c r="K105" s="321" t="s">
        <v>88</v>
      </c>
      <c r="L105" s="321" t="s">
        <v>88</v>
      </c>
      <c r="M105" s="321" t="s">
        <v>88</v>
      </c>
      <c r="N105" s="321" t="s">
        <v>88</v>
      </c>
      <c r="O105" s="321" t="s">
        <v>88</v>
      </c>
      <c r="P105" s="321" t="s">
        <v>88</v>
      </c>
      <c r="Q105" s="321" t="s">
        <v>88</v>
      </c>
      <c r="R105" s="321" t="s">
        <v>88</v>
      </c>
      <c r="S105" s="322" t="s">
        <v>88</v>
      </c>
      <c r="T105" s="380">
        <v>0</v>
      </c>
      <c r="U105" s="326" t="s">
        <v>88</v>
      </c>
      <c r="V105" s="327" t="s">
        <v>88</v>
      </c>
      <c r="W105" s="327" t="s">
        <v>88</v>
      </c>
      <c r="X105" s="327" t="s">
        <v>88</v>
      </c>
      <c r="Y105" s="327" t="s">
        <v>88</v>
      </c>
      <c r="Z105" s="327" t="s">
        <v>88</v>
      </c>
      <c r="AA105" s="327" t="s">
        <v>88</v>
      </c>
      <c r="AB105" s="327" t="s">
        <v>88</v>
      </c>
      <c r="AC105" s="328" t="s">
        <v>88</v>
      </c>
    </row>
    <row r="106" spans="2:19" ht="6.75" customHeight="1">
      <c r="B106" s="109"/>
      <c r="C106" s="339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2:19" ht="12.75">
      <c r="B107" s="109"/>
      <c r="C107" s="339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19" ht="12.75">
      <c r="B108" s="109"/>
      <c r="C108" s="339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2:19" ht="12.75">
      <c r="B109" s="109"/>
      <c r="C109" s="339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2:19" ht="12.75">
      <c r="B110" s="109"/>
      <c r="C110" s="339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2:19" ht="12.75">
      <c r="B111" s="109"/>
      <c r="C111" s="339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2:19" ht="12.75">
      <c r="B112" s="109"/>
      <c r="C112" s="3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2:19" ht="12.75">
      <c r="B113" s="109"/>
      <c r="C113" s="3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2:19" ht="12.75">
      <c r="B114" s="109"/>
      <c r="C114" s="3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2:19" ht="12.75">
      <c r="B115" s="109"/>
      <c r="C115" s="3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2:19" ht="12.75">
      <c r="B116" s="109"/>
      <c r="C116" s="3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2:19" ht="12.75">
      <c r="B117" s="109"/>
      <c r="C117" s="3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2:19" ht="12.75">
      <c r="B118" s="109"/>
      <c r="C118" s="3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2:19" ht="12.75">
      <c r="B119" s="109"/>
      <c r="C119" s="3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2:19" ht="12.75">
      <c r="B120" s="109"/>
      <c r="C120" s="3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2:19" ht="12.75">
      <c r="B121" s="109"/>
      <c r="C121" s="339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2:19" ht="12.75">
      <c r="B122" s="109"/>
      <c r="C122" s="339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2:19" ht="12.75">
      <c r="B123" s="109"/>
      <c r="C123" s="339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2:19" ht="12.75">
      <c r="B124" s="109"/>
      <c r="C124" s="339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2:19" ht="12.75">
      <c r="B125" s="109"/>
      <c r="C125" s="339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2:19" ht="12.75">
      <c r="B126" s="109"/>
      <c r="C126" s="339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2:19" ht="12.75">
      <c r="B127" s="109"/>
      <c r="C127" s="339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2:19" ht="12.75">
      <c r="B128" s="109"/>
      <c r="C128" s="339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2:19" ht="12.75">
      <c r="B129" s="109"/>
      <c r="C129" s="339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2:19" ht="12.75">
      <c r="B130" s="109"/>
      <c r="C130" s="339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2:19" ht="12.75">
      <c r="B131" s="109"/>
      <c r="C131" s="339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2:19" ht="12.75">
      <c r="B132" s="109"/>
      <c r="C132" s="339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2:19" ht="12.75">
      <c r="B133" s="109"/>
      <c r="C133" s="339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2:19" ht="12.75">
      <c r="B134" s="109"/>
      <c r="C134" s="339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2:19" ht="12.75">
      <c r="B135" s="109"/>
      <c r="C135" s="339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2:19" ht="12.75">
      <c r="B136" s="109"/>
      <c r="C136" s="339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2:19" ht="12.75">
      <c r="B137" s="109"/>
      <c r="C137" s="339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2:19" ht="12.75">
      <c r="B138" s="109"/>
      <c r="C138" s="339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2:19" ht="12.75">
      <c r="B139" s="109"/>
      <c r="C139" s="339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2:19" ht="12.75">
      <c r="B140" s="109"/>
      <c r="C140" s="339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2:19" ht="12.75">
      <c r="B141" s="109"/>
      <c r="C141" s="339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2:19" ht="12.75">
      <c r="B142" s="109"/>
      <c r="C142" s="339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2:19" ht="12.75">
      <c r="B143" s="109"/>
      <c r="C143" s="339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2:19" ht="12.75">
      <c r="B144" s="109"/>
      <c r="C144" s="339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2:19" ht="12.75">
      <c r="B145" s="109"/>
      <c r="C145" s="339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spans="2:19" ht="12.75">
      <c r="B146" s="109"/>
      <c r="C146" s="339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2:19" ht="12.75">
      <c r="B147" s="109"/>
      <c r="C147" s="339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2:19" ht="12.75">
      <c r="B148" s="109"/>
      <c r="C148" s="339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2:19" ht="12.75">
      <c r="B149" s="109"/>
      <c r="C149" s="339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2:19" ht="12.75">
      <c r="B150" s="109"/>
      <c r="C150" s="339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2:19" ht="12.75">
      <c r="B151" s="109"/>
      <c r="C151" s="339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2:19" ht="12.75">
      <c r="B152" s="109"/>
      <c r="C152" s="339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2:19" ht="12.75">
      <c r="B153" s="109"/>
      <c r="C153" s="339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2:19" ht="12.75">
      <c r="B154" s="109"/>
      <c r="C154" s="339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2:19" ht="12.75">
      <c r="B155" s="109"/>
      <c r="C155" s="339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2:19" ht="12.75">
      <c r="B156" s="109"/>
      <c r="C156" s="339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2:19" ht="12.75">
      <c r="B157" s="109"/>
      <c r="C157" s="339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2:19" ht="12.75">
      <c r="B158" s="109"/>
      <c r="C158" s="339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2:19" ht="12.75">
      <c r="B159" s="109"/>
      <c r="C159" s="339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2:19" ht="12.75">
      <c r="B160" s="109"/>
      <c r="C160" s="339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2:19" ht="12.75">
      <c r="B161" s="109"/>
      <c r="C161" s="339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2:19" ht="12.75">
      <c r="B162" s="109"/>
      <c r="C162" s="33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2:19" ht="12.75">
      <c r="B163" s="109"/>
      <c r="C163" s="339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2:19" ht="12.75">
      <c r="B164" s="109"/>
      <c r="C164" s="339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</row>
    <row r="165" spans="2:19" ht="12.75">
      <c r="B165" s="109"/>
      <c r="C165" s="339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</row>
    <row r="166" spans="2:19" ht="12.75">
      <c r="B166" s="109"/>
      <c r="C166" s="339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</row>
    <row r="167" spans="2:19" ht="12.75">
      <c r="B167" s="109"/>
      <c r="C167" s="339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</row>
    <row r="168" spans="2:19" ht="12.75">
      <c r="B168" s="109"/>
      <c r="C168" s="339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</row>
    <row r="169" spans="2:19" ht="12.75">
      <c r="B169" s="109"/>
      <c r="C169" s="339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</row>
    <row r="170" spans="2:19" ht="12.75">
      <c r="B170" s="109"/>
      <c r="C170" s="339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</row>
    <row r="171" spans="2:19" ht="12.75">
      <c r="B171" s="109"/>
      <c r="C171" s="339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</row>
    <row r="172" spans="2:19" ht="12.75">
      <c r="B172" s="109"/>
      <c r="C172" s="3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spans="2:19" ht="12.75">
      <c r="B173" s="109"/>
      <c r="C173" s="339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</row>
    <row r="174" spans="2:19" ht="12.75">
      <c r="B174" s="109"/>
      <c r="C174" s="339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spans="2:19" ht="12.75">
      <c r="B175" s="109"/>
      <c r="C175" s="339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</row>
    <row r="176" spans="2:19" ht="12.75">
      <c r="B176" s="109"/>
      <c r="C176" s="339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</row>
    <row r="177" spans="2:19" ht="12.75">
      <c r="B177" s="109"/>
      <c r="C177" s="339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</row>
    <row r="178" spans="2:19" ht="12.75">
      <c r="B178" s="109"/>
      <c r="C178" s="339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</row>
    <row r="179" spans="2:19" ht="12.75">
      <c r="B179" s="109"/>
      <c r="C179" s="339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</row>
    <row r="180" spans="2:19" ht="12.75">
      <c r="B180" s="109"/>
      <c r="C180" s="339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</row>
    <row r="181" spans="2:19" ht="12.75">
      <c r="B181" s="109"/>
      <c r="C181" s="339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</row>
    <row r="182" spans="2:19" ht="12.75">
      <c r="B182" s="109"/>
      <c r="C182" s="339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</row>
    <row r="183" spans="2:19" ht="12.75">
      <c r="B183" s="109"/>
      <c r="C183" s="339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</row>
    <row r="184" spans="2:19" ht="12.75">
      <c r="B184" s="109"/>
      <c r="C184" s="339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</row>
    <row r="185" spans="2:19" ht="12.75">
      <c r="B185" s="109"/>
      <c r="C185" s="339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</row>
    <row r="186" spans="2:19" ht="12.75">
      <c r="B186" s="109"/>
      <c r="C186" s="339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</row>
    <row r="187" spans="2:19" ht="12.75">
      <c r="B187" s="109"/>
      <c r="C187" s="339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</row>
    <row r="188" spans="2:19" ht="12.75">
      <c r="B188" s="109"/>
      <c r="C188" s="339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</row>
    <row r="189" spans="2:19" ht="12.75">
      <c r="B189" s="109"/>
      <c r="C189" s="339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</row>
    <row r="190" spans="2:19" ht="12.75">
      <c r="B190" s="109"/>
      <c r="C190" s="339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</row>
    <row r="191" spans="2:19" ht="12.75">
      <c r="B191" s="109"/>
      <c r="C191" s="339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</row>
    <row r="192" spans="2:19" ht="12.75">
      <c r="B192" s="109"/>
      <c r="C192" s="339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</row>
    <row r="193" spans="2:19" ht="12.75">
      <c r="B193" s="109"/>
      <c r="C193" s="339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</row>
    <row r="194" spans="2:19" ht="12.75">
      <c r="B194" s="109"/>
      <c r="C194" s="339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</row>
    <row r="195" spans="2:19" ht="12.75">
      <c r="B195" s="109"/>
      <c r="C195" s="339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</row>
    <row r="196" spans="2:19" ht="12.75">
      <c r="B196" s="109"/>
      <c r="C196" s="339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</row>
    <row r="197" spans="2:19" ht="12.75">
      <c r="B197" s="109"/>
      <c r="C197" s="339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</row>
    <row r="198" spans="2:19" ht="12.75">
      <c r="B198" s="109"/>
      <c r="C198" s="339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</row>
    <row r="199" spans="2:19" ht="12.75">
      <c r="B199" s="109"/>
      <c r="C199" s="339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</row>
    <row r="200" spans="2:19" ht="12.75">
      <c r="B200" s="109"/>
      <c r="C200" s="339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</row>
    <row r="201" spans="2:19" ht="12.75">
      <c r="B201" s="109"/>
      <c r="C201" s="339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</row>
    <row r="202" spans="2:19" ht="12.75">
      <c r="B202" s="109"/>
      <c r="C202" s="339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</row>
    <row r="203" spans="2:19" ht="12.75">
      <c r="B203" s="109"/>
      <c r="C203" s="339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</row>
    <row r="204" spans="2:19" ht="12.75">
      <c r="B204" s="109"/>
      <c r="C204" s="339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</row>
    <row r="205" spans="2:19" ht="12.75">
      <c r="B205" s="109"/>
      <c r="C205" s="339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</row>
    <row r="206" spans="2:19" ht="12.75">
      <c r="B206" s="109"/>
      <c r="C206" s="339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</row>
    <row r="207" spans="2:19" ht="12.75">
      <c r="B207" s="109"/>
      <c r="C207" s="339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</row>
    <row r="208" spans="2:19" ht="12.75">
      <c r="B208" s="109"/>
      <c r="C208" s="339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</row>
    <row r="209" spans="2:19" ht="12.75">
      <c r="B209" s="109"/>
      <c r="C209" s="339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</row>
    <row r="210" spans="2:19" ht="12.75">
      <c r="B210" s="109"/>
      <c r="C210" s="339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</row>
    <row r="211" spans="2:19" ht="12.75">
      <c r="B211" s="109"/>
      <c r="C211" s="339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2" spans="2:19" ht="12.75">
      <c r="B212" s="109"/>
      <c r="C212" s="339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</row>
    <row r="213" spans="2:19" ht="12.75">
      <c r="B213" s="109"/>
      <c r="C213" s="339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</row>
    <row r="214" spans="2:19" ht="12.75">
      <c r="B214" s="109"/>
      <c r="C214" s="339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</row>
    <row r="215" spans="2:19" ht="12.75">
      <c r="B215" s="109"/>
      <c r="C215" s="339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</row>
    <row r="216" spans="2:19" ht="12.75">
      <c r="B216" s="109"/>
      <c r="C216" s="339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</row>
    <row r="217" spans="2:19" ht="12.75">
      <c r="B217" s="109"/>
      <c r="C217" s="339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</row>
    <row r="218" spans="2:19" ht="12.75">
      <c r="B218" s="109"/>
      <c r="C218" s="339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</row>
    <row r="219" spans="2:19" ht="12.75">
      <c r="B219" s="109"/>
      <c r="C219" s="339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</row>
    <row r="220" spans="2:19" ht="12.75">
      <c r="B220" s="109"/>
      <c r="C220" s="339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</row>
    <row r="221" spans="2:19" ht="12.75">
      <c r="B221" s="109"/>
      <c r="C221" s="339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</row>
    <row r="222" spans="2:9" ht="12.75">
      <c r="B222" s="110"/>
      <c r="C222" s="340"/>
      <c r="D222" s="111"/>
      <c r="E222" s="111"/>
      <c r="F222" s="8" t="str">
        <f aca="true" t="shared" si="0" ref="F222:F285">B222&amp;" "&amp;D223</f>
        <v> </v>
      </c>
      <c r="G222" s="8"/>
      <c r="H222" s="8"/>
      <c r="I222" s="8"/>
    </row>
    <row r="223" spans="2:9" ht="12.75">
      <c r="B223" s="110"/>
      <c r="C223" s="340"/>
      <c r="D223" s="111"/>
      <c r="E223" s="111"/>
      <c r="F223" s="8" t="str">
        <f t="shared" si="0"/>
        <v> </v>
      </c>
      <c r="G223" s="8"/>
      <c r="H223" s="8"/>
      <c r="I223" s="8"/>
    </row>
    <row r="224" spans="2:9" ht="12.75">
      <c r="B224" s="110"/>
      <c r="C224" s="340"/>
      <c r="D224" s="111"/>
      <c r="E224" s="111"/>
      <c r="F224" s="8" t="str">
        <f t="shared" si="0"/>
        <v> </v>
      </c>
      <c r="G224" s="8"/>
      <c r="H224" s="8"/>
      <c r="I224" s="8"/>
    </row>
    <row r="225" spans="2:9" ht="12.75">
      <c r="B225" s="110"/>
      <c r="C225" s="340"/>
      <c r="D225" s="111"/>
      <c r="E225" s="111"/>
      <c r="F225" s="8" t="str">
        <f t="shared" si="0"/>
        <v> </v>
      </c>
      <c r="G225" s="8"/>
      <c r="H225" s="8"/>
      <c r="I225" s="8"/>
    </row>
    <row r="226" spans="2:9" ht="12.75">
      <c r="B226" s="110"/>
      <c r="C226" s="340"/>
      <c r="D226" s="111"/>
      <c r="E226" s="111"/>
      <c r="F226" s="8" t="str">
        <f t="shared" si="0"/>
        <v> </v>
      </c>
      <c r="G226" s="8"/>
      <c r="H226" s="8"/>
      <c r="I226" s="8"/>
    </row>
    <row r="227" spans="2:9" ht="12.75">
      <c r="B227" s="110"/>
      <c r="C227" s="340"/>
      <c r="D227" s="111"/>
      <c r="E227" s="111"/>
      <c r="F227" s="8" t="str">
        <f t="shared" si="0"/>
        <v> </v>
      </c>
      <c r="G227" s="8"/>
      <c r="H227" s="8"/>
      <c r="I227" s="8"/>
    </row>
    <row r="228" spans="2:9" ht="12.75">
      <c r="B228" s="110"/>
      <c r="C228" s="340"/>
      <c r="D228" s="111"/>
      <c r="E228" s="111"/>
      <c r="F228" s="8" t="str">
        <f t="shared" si="0"/>
        <v> </v>
      </c>
      <c r="G228" s="8"/>
      <c r="H228" s="8"/>
      <c r="I228" s="8"/>
    </row>
    <row r="229" spans="2:9" ht="12.75">
      <c r="B229" s="110"/>
      <c r="C229" s="340"/>
      <c r="D229" s="111"/>
      <c r="E229" s="111"/>
      <c r="F229" s="8" t="str">
        <f t="shared" si="0"/>
        <v> </v>
      </c>
      <c r="G229" s="8"/>
      <c r="H229" s="8"/>
      <c r="I229" s="8"/>
    </row>
    <row r="230" spans="2:9" ht="12.75">
      <c r="B230" s="110"/>
      <c r="C230" s="340"/>
      <c r="D230" s="111"/>
      <c r="E230" s="111"/>
      <c r="F230" s="8" t="str">
        <f t="shared" si="0"/>
        <v> </v>
      </c>
      <c r="G230" s="8"/>
      <c r="H230" s="8"/>
      <c r="I230" s="8"/>
    </row>
    <row r="231" spans="2:9" ht="12.75">
      <c r="B231" s="110"/>
      <c r="C231" s="340"/>
      <c r="D231" s="111"/>
      <c r="E231" s="111"/>
      <c r="F231" s="8" t="str">
        <f t="shared" si="0"/>
        <v> </v>
      </c>
      <c r="G231" s="8"/>
      <c r="H231" s="8"/>
      <c r="I231" s="8"/>
    </row>
    <row r="232" spans="2:9" ht="12.75">
      <c r="B232" s="110"/>
      <c r="C232" s="340"/>
      <c r="D232" s="111"/>
      <c r="E232" s="111"/>
      <c r="F232" s="8" t="str">
        <f t="shared" si="0"/>
        <v> </v>
      </c>
      <c r="G232" s="8"/>
      <c r="H232" s="8"/>
      <c r="I232" s="8"/>
    </row>
    <row r="233" spans="2:9" ht="12.75">
      <c r="B233" s="110"/>
      <c r="C233" s="340"/>
      <c r="D233" s="111"/>
      <c r="E233" s="111"/>
      <c r="F233" s="8" t="str">
        <f t="shared" si="0"/>
        <v> </v>
      </c>
      <c r="G233" s="8"/>
      <c r="H233" s="8"/>
      <c r="I233" s="8"/>
    </row>
    <row r="234" spans="2:9" ht="12.75">
      <c r="B234" s="110"/>
      <c r="C234" s="340"/>
      <c r="D234" s="111"/>
      <c r="E234" s="111"/>
      <c r="F234" s="8" t="str">
        <f t="shared" si="0"/>
        <v> </v>
      </c>
      <c r="G234" s="8"/>
      <c r="H234" s="8"/>
      <c r="I234" s="8"/>
    </row>
    <row r="235" spans="2:9" ht="12.75">
      <c r="B235" s="110"/>
      <c r="C235" s="340"/>
      <c r="D235" s="111"/>
      <c r="E235" s="111"/>
      <c r="F235" s="8" t="str">
        <f t="shared" si="0"/>
        <v> </v>
      </c>
      <c r="G235" s="8"/>
      <c r="H235" s="8"/>
      <c r="I235" s="8"/>
    </row>
    <row r="236" spans="2:9" ht="12.75">
      <c r="B236" s="110"/>
      <c r="C236" s="340"/>
      <c r="D236" s="111"/>
      <c r="E236" s="111"/>
      <c r="F236" s="8" t="str">
        <f t="shared" si="0"/>
        <v> </v>
      </c>
      <c r="G236" s="8"/>
      <c r="H236" s="8"/>
      <c r="I236" s="8"/>
    </row>
    <row r="237" spans="2:9" ht="12.75">
      <c r="B237" s="110"/>
      <c r="C237" s="340"/>
      <c r="D237" s="111"/>
      <c r="E237" s="111"/>
      <c r="F237" s="8" t="str">
        <f t="shared" si="0"/>
        <v> </v>
      </c>
      <c r="G237" s="8"/>
      <c r="H237" s="8"/>
      <c r="I237" s="8"/>
    </row>
    <row r="238" spans="2:9" ht="12.75">
      <c r="B238" s="110"/>
      <c r="C238" s="340"/>
      <c r="D238" s="111"/>
      <c r="E238" s="111"/>
      <c r="F238" s="8" t="str">
        <f t="shared" si="0"/>
        <v> </v>
      </c>
      <c r="G238" s="8"/>
      <c r="H238" s="8"/>
      <c r="I238" s="8"/>
    </row>
    <row r="239" spans="2:9" ht="12.75">
      <c r="B239" s="110"/>
      <c r="C239" s="340"/>
      <c r="D239" s="111"/>
      <c r="E239" s="111"/>
      <c r="F239" s="8" t="str">
        <f t="shared" si="0"/>
        <v> </v>
      </c>
      <c r="G239" s="8"/>
      <c r="H239" s="8"/>
      <c r="I239" s="8"/>
    </row>
    <row r="240" spans="2:9" ht="12.75">
      <c r="B240" s="110"/>
      <c r="C240" s="340"/>
      <c r="D240" s="111"/>
      <c r="E240" s="111"/>
      <c r="F240" s="8" t="str">
        <f t="shared" si="0"/>
        <v> </v>
      </c>
      <c r="G240" s="8"/>
      <c r="H240" s="8"/>
      <c r="I240" s="8"/>
    </row>
    <row r="241" spans="2:9" ht="12.75">
      <c r="B241" s="110"/>
      <c r="C241" s="340"/>
      <c r="D241" s="111"/>
      <c r="E241" s="111"/>
      <c r="F241" s="8" t="str">
        <f t="shared" si="0"/>
        <v> </v>
      </c>
      <c r="G241" s="8"/>
      <c r="H241" s="8"/>
      <c r="I241" s="8"/>
    </row>
    <row r="242" spans="2:9" ht="12.75">
      <c r="B242" s="110"/>
      <c r="C242" s="340"/>
      <c r="D242" s="111"/>
      <c r="E242" s="111"/>
      <c r="F242" s="8" t="str">
        <f t="shared" si="0"/>
        <v> </v>
      </c>
      <c r="G242" s="8"/>
      <c r="H242" s="8"/>
      <c r="I242" s="8"/>
    </row>
    <row r="243" spans="2:9" ht="12.75">
      <c r="B243" s="110"/>
      <c r="C243" s="340"/>
      <c r="D243" s="111"/>
      <c r="E243" s="111"/>
      <c r="F243" s="8" t="str">
        <f t="shared" si="0"/>
        <v> </v>
      </c>
      <c r="G243" s="8"/>
      <c r="H243" s="8"/>
      <c r="I243" s="8"/>
    </row>
    <row r="244" spans="2:9" ht="12.75">
      <c r="B244" s="110"/>
      <c r="C244" s="340"/>
      <c r="D244" s="111"/>
      <c r="E244" s="111"/>
      <c r="F244" s="8" t="str">
        <f t="shared" si="0"/>
        <v> </v>
      </c>
      <c r="G244" s="8"/>
      <c r="H244" s="8"/>
      <c r="I244" s="8"/>
    </row>
    <row r="245" spans="2:9" ht="12.75">
      <c r="B245" s="110"/>
      <c r="C245" s="340"/>
      <c r="D245" s="111"/>
      <c r="E245" s="111"/>
      <c r="F245" s="8" t="str">
        <f t="shared" si="0"/>
        <v> </v>
      </c>
      <c r="G245" s="8"/>
      <c r="H245" s="8"/>
      <c r="I245" s="8"/>
    </row>
    <row r="246" spans="2:9" ht="12.75">
      <c r="B246" s="110"/>
      <c r="C246" s="340"/>
      <c r="D246" s="111"/>
      <c r="E246" s="111"/>
      <c r="F246" s="8" t="str">
        <f t="shared" si="0"/>
        <v> </v>
      </c>
      <c r="G246" s="8"/>
      <c r="H246" s="8"/>
      <c r="I246" s="8"/>
    </row>
    <row r="247" spans="2:9" ht="12.75">
      <c r="B247" s="110"/>
      <c r="C247" s="340"/>
      <c r="D247" s="111"/>
      <c r="E247" s="111"/>
      <c r="F247" s="8" t="str">
        <f t="shared" si="0"/>
        <v> </v>
      </c>
      <c r="G247" s="8"/>
      <c r="H247" s="8"/>
      <c r="I247" s="8"/>
    </row>
    <row r="248" spans="2:9" ht="12.75">
      <c r="B248" s="110"/>
      <c r="C248" s="340"/>
      <c r="D248" s="111"/>
      <c r="E248" s="111"/>
      <c r="F248" s="8" t="str">
        <f t="shared" si="0"/>
        <v> </v>
      </c>
      <c r="G248" s="8"/>
      <c r="H248" s="8"/>
      <c r="I248" s="8"/>
    </row>
    <row r="249" spans="2:9" ht="12.75">
      <c r="B249" s="110"/>
      <c r="C249" s="340"/>
      <c r="D249" s="111"/>
      <c r="E249" s="111"/>
      <c r="F249" s="8" t="str">
        <f t="shared" si="0"/>
        <v> </v>
      </c>
      <c r="G249" s="8"/>
      <c r="H249" s="8"/>
      <c r="I249" s="8"/>
    </row>
    <row r="250" spans="2:9" ht="12.75">
      <c r="B250" s="110"/>
      <c r="C250" s="340"/>
      <c r="D250" s="111"/>
      <c r="E250" s="111"/>
      <c r="F250" s="8" t="str">
        <f t="shared" si="0"/>
        <v> </v>
      </c>
      <c r="G250" s="8"/>
      <c r="H250" s="8"/>
      <c r="I250" s="8"/>
    </row>
    <row r="251" spans="2:9" ht="12.75">
      <c r="B251" s="110"/>
      <c r="C251" s="340"/>
      <c r="D251" s="111"/>
      <c r="E251" s="111"/>
      <c r="F251" s="8" t="str">
        <f t="shared" si="0"/>
        <v> </v>
      </c>
      <c r="G251" s="8"/>
      <c r="H251" s="8"/>
      <c r="I251" s="8"/>
    </row>
    <row r="252" spans="2:9" ht="12.75">
      <c r="B252" s="110"/>
      <c r="C252" s="340"/>
      <c r="D252" s="111"/>
      <c r="E252" s="111"/>
      <c r="F252" s="8" t="str">
        <f t="shared" si="0"/>
        <v> </v>
      </c>
      <c r="G252" s="8"/>
      <c r="H252" s="8"/>
      <c r="I252" s="8"/>
    </row>
    <row r="253" spans="2:9" ht="12.75">
      <c r="B253" s="110"/>
      <c r="C253" s="340"/>
      <c r="D253" s="111"/>
      <c r="E253" s="111"/>
      <c r="F253" s="8" t="str">
        <f t="shared" si="0"/>
        <v> </v>
      </c>
      <c r="G253" s="8"/>
      <c r="H253" s="8"/>
      <c r="I253" s="8"/>
    </row>
    <row r="254" spans="2:9" ht="12.75">
      <c r="B254" s="110"/>
      <c r="C254" s="340"/>
      <c r="D254" s="111"/>
      <c r="E254" s="111"/>
      <c r="F254" s="8" t="str">
        <f t="shared" si="0"/>
        <v> </v>
      </c>
      <c r="G254" s="8"/>
      <c r="H254" s="8"/>
      <c r="I254" s="8"/>
    </row>
    <row r="255" spans="2:9" ht="12.75">
      <c r="B255" s="110"/>
      <c r="C255" s="340"/>
      <c r="D255" s="111"/>
      <c r="E255" s="111"/>
      <c r="F255" s="8" t="str">
        <f t="shared" si="0"/>
        <v> </v>
      </c>
      <c r="G255" s="8"/>
      <c r="H255" s="8"/>
      <c r="I255" s="8"/>
    </row>
    <row r="256" spans="2:9" ht="12.75">
      <c r="B256" s="110"/>
      <c r="C256" s="340"/>
      <c r="D256" s="111"/>
      <c r="E256" s="111"/>
      <c r="F256" s="8" t="str">
        <f t="shared" si="0"/>
        <v> </v>
      </c>
      <c r="G256" s="8"/>
      <c r="H256" s="8"/>
      <c r="I256" s="8"/>
    </row>
    <row r="257" spans="2:9" ht="12.75">
      <c r="B257" s="110"/>
      <c r="C257" s="340"/>
      <c r="D257" s="111"/>
      <c r="E257" s="111"/>
      <c r="F257" s="8" t="str">
        <f t="shared" si="0"/>
        <v> </v>
      </c>
      <c r="G257" s="8"/>
      <c r="H257" s="8"/>
      <c r="I257" s="8"/>
    </row>
    <row r="258" spans="2:9" ht="12.75">
      <c r="B258" s="110"/>
      <c r="C258" s="340"/>
      <c r="D258" s="111"/>
      <c r="E258" s="111"/>
      <c r="F258" s="8" t="str">
        <f t="shared" si="0"/>
        <v> </v>
      </c>
      <c r="G258" s="8"/>
      <c r="H258" s="8"/>
      <c r="I258" s="8"/>
    </row>
    <row r="259" spans="2:9" ht="12.75">
      <c r="B259" s="110"/>
      <c r="C259" s="340"/>
      <c r="D259" s="111"/>
      <c r="E259" s="111"/>
      <c r="F259" s="8" t="str">
        <f t="shared" si="0"/>
        <v> </v>
      </c>
      <c r="G259" s="8"/>
      <c r="H259" s="8"/>
      <c r="I259" s="8"/>
    </row>
    <row r="260" spans="2:9" ht="12.75">
      <c r="B260" s="110"/>
      <c r="C260" s="340"/>
      <c r="D260" s="111"/>
      <c r="E260" s="111"/>
      <c r="F260" s="8" t="str">
        <f t="shared" si="0"/>
        <v> </v>
      </c>
      <c r="G260" s="8"/>
      <c r="H260" s="8"/>
      <c r="I260" s="8"/>
    </row>
    <row r="261" spans="2:9" ht="12.75">
      <c r="B261" s="110"/>
      <c r="C261" s="340"/>
      <c r="D261" s="111"/>
      <c r="E261" s="111"/>
      <c r="F261" s="8" t="str">
        <f t="shared" si="0"/>
        <v> </v>
      </c>
      <c r="G261" s="8"/>
      <c r="H261" s="8"/>
      <c r="I261" s="8"/>
    </row>
    <row r="262" spans="2:9" ht="12.75">
      <c r="B262" s="110"/>
      <c r="C262" s="340"/>
      <c r="D262" s="111"/>
      <c r="E262" s="111"/>
      <c r="F262" s="8" t="str">
        <f t="shared" si="0"/>
        <v> </v>
      </c>
      <c r="G262" s="8"/>
      <c r="H262" s="8"/>
      <c r="I262" s="8"/>
    </row>
    <row r="263" spans="2:9" ht="12.75">
      <c r="B263" s="110"/>
      <c r="C263" s="340"/>
      <c r="D263" s="111"/>
      <c r="E263" s="111"/>
      <c r="F263" s="8" t="str">
        <f t="shared" si="0"/>
        <v> </v>
      </c>
      <c r="G263" s="8"/>
      <c r="H263" s="8"/>
      <c r="I263" s="8"/>
    </row>
    <row r="264" spans="2:9" ht="12.75">
      <c r="B264" s="110"/>
      <c r="C264" s="340"/>
      <c r="D264" s="111"/>
      <c r="E264" s="111"/>
      <c r="F264" s="8" t="str">
        <f t="shared" si="0"/>
        <v> </v>
      </c>
      <c r="G264" s="8"/>
      <c r="H264" s="8"/>
      <c r="I264" s="8"/>
    </row>
    <row r="265" spans="2:9" ht="12.75">
      <c r="B265" s="110"/>
      <c r="C265" s="340"/>
      <c r="D265" s="111"/>
      <c r="E265" s="111"/>
      <c r="F265" s="8" t="str">
        <f t="shared" si="0"/>
        <v> </v>
      </c>
      <c r="G265" s="8"/>
      <c r="H265" s="8"/>
      <c r="I265" s="8"/>
    </row>
    <row r="266" spans="2:9" ht="12.75">
      <c r="B266" s="110"/>
      <c r="C266" s="340"/>
      <c r="D266" s="111"/>
      <c r="E266" s="111"/>
      <c r="F266" s="8" t="str">
        <f t="shared" si="0"/>
        <v> </v>
      </c>
      <c r="G266" s="8"/>
      <c r="H266" s="8"/>
      <c r="I266" s="8"/>
    </row>
    <row r="267" spans="2:9" ht="12.75">
      <c r="B267" s="110"/>
      <c r="C267" s="340"/>
      <c r="D267" s="111"/>
      <c r="E267" s="111"/>
      <c r="F267" s="8" t="str">
        <f t="shared" si="0"/>
        <v> </v>
      </c>
      <c r="G267" s="8"/>
      <c r="H267" s="8"/>
      <c r="I267" s="8"/>
    </row>
    <row r="268" spans="2:9" ht="12.75">
      <c r="B268" s="110"/>
      <c r="C268" s="340"/>
      <c r="D268" s="111"/>
      <c r="E268" s="111"/>
      <c r="F268" s="8" t="str">
        <f t="shared" si="0"/>
        <v> </v>
      </c>
      <c r="G268" s="8"/>
      <c r="H268" s="8"/>
      <c r="I268" s="8"/>
    </row>
    <row r="269" spans="2:9" ht="12.75">
      <c r="B269" s="110"/>
      <c r="C269" s="340"/>
      <c r="D269" s="111"/>
      <c r="E269" s="111"/>
      <c r="F269" s="8" t="str">
        <f t="shared" si="0"/>
        <v> </v>
      </c>
      <c r="G269" s="8"/>
      <c r="H269" s="8"/>
      <c r="I269" s="8"/>
    </row>
    <row r="270" spans="2:9" ht="12.75">
      <c r="B270" s="110"/>
      <c r="C270" s="340"/>
      <c r="D270" s="111"/>
      <c r="E270" s="111"/>
      <c r="F270" s="8" t="str">
        <f t="shared" si="0"/>
        <v> </v>
      </c>
      <c r="G270" s="8"/>
      <c r="H270" s="8"/>
      <c r="I270" s="8"/>
    </row>
    <row r="271" spans="2:9" ht="12.75">
      <c r="B271" s="110"/>
      <c r="C271" s="340"/>
      <c r="D271" s="111"/>
      <c r="E271" s="111"/>
      <c r="F271" s="8" t="str">
        <f t="shared" si="0"/>
        <v> </v>
      </c>
      <c r="G271" s="8"/>
      <c r="H271" s="8"/>
      <c r="I271" s="8"/>
    </row>
    <row r="272" spans="2:9" ht="12.75">
      <c r="B272" s="110"/>
      <c r="C272" s="340"/>
      <c r="D272" s="111"/>
      <c r="E272" s="111"/>
      <c r="F272" s="8" t="str">
        <f t="shared" si="0"/>
        <v> </v>
      </c>
      <c r="G272" s="8"/>
      <c r="H272" s="8"/>
      <c r="I272" s="8"/>
    </row>
    <row r="273" spans="2:9" ht="12.75">
      <c r="B273" s="110"/>
      <c r="C273" s="340"/>
      <c r="D273" s="111"/>
      <c r="E273" s="111"/>
      <c r="F273" s="8" t="str">
        <f t="shared" si="0"/>
        <v> </v>
      </c>
      <c r="G273" s="8"/>
      <c r="H273" s="8"/>
      <c r="I273" s="8"/>
    </row>
    <row r="274" spans="2:9" ht="12.75">
      <c r="B274" s="110"/>
      <c r="C274" s="340"/>
      <c r="D274" s="111"/>
      <c r="E274" s="111"/>
      <c r="F274" s="8" t="str">
        <f t="shared" si="0"/>
        <v> </v>
      </c>
      <c r="G274" s="8"/>
      <c r="H274" s="8"/>
      <c r="I274" s="8"/>
    </row>
    <row r="275" spans="2:9" ht="12.75">
      <c r="B275" s="110"/>
      <c r="C275" s="340"/>
      <c r="D275" s="111"/>
      <c r="E275" s="111"/>
      <c r="F275" s="8" t="str">
        <f t="shared" si="0"/>
        <v> </v>
      </c>
      <c r="G275" s="8"/>
      <c r="H275" s="8"/>
      <c r="I275" s="8"/>
    </row>
    <row r="276" spans="2:9" ht="12.75">
      <c r="B276" s="110"/>
      <c r="C276" s="340"/>
      <c r="D276" s="111"/>
      <c r="E276" s="111"/>
      <c r="F276" s="8" t="str">
        <f t="shared" si="0"/>
        <v> </v>
      </c>
      <c r="G276" s="8"/>
      <c r="H276" s="8"/>
      <c r="I276" s="8"/>
    </row>
    <row r="277" spans="2:9" ht="12.75">
      <c r="B277" s="110"/>
      <c r="C277" s="340"/>
      <c r="D277" s="111"/>
      <c r="E277" s="111"/>
      <c r="F277" s="8" t="str">
        <f t="shared" si="0"/>
        <v> </v>
      </c>
      <c r="G277" s="8"/>
      <c r="H277" s="8"/>
      <c r="I277" s="8"/>
    </row>
    <row r="278" spans="2:9" ht="12.75">
      <c r="B278" s="110"/>
      <c r="C278" s="340"/>
      <c r="D278" s="111"/>
      <c r="E278" s="111"/>
      <c r="F278" s="8" t="str">
        <f t="shared" si="0"/>
        <v> </v>
      </c>
      <c r="G278" s="8"/>
      <c r="H278" s="8"/>
      <c r="I278" s="8"/>
    </row>
    <row r="279" spans="2:9" ht="12.75">
      <c r="B279" s="110"/>
      <c r="C279" s="340"/>
      <c r="D279" s="111"/>
      <c r="E279" s="111"/>
      <c r="F279" s="8" t="str">
        <f t="shared" si="0"/>
        <v> </v>
      </c>
      <c r="G279" s="8"/>
      <c r="H279" s="8"/>
      <c r="I279" s="8"/>
    </row>
    <row r="280" spans="2:9" ht="12.75">
      <c r="B280" s="110"/>
      <c r="C280" s="340"/>
      <c r="D280" s="111"/>
      <c r="E280" s="111"/>
      <c r="F280" s="8" t="str">
        <f t="shared" si="0"/>
        <v> </v>
      </c>
      <c r="G280" s="8"/>
      <c r="H280" s="8"/>
      <c r="I280" s="8"/>
    </row>
    <row r="281" spans="2:9" ht="12.75">
      <c r="B281" s="110"/>
      <c r="C281" s="340"/>
      <c r="D281" s="111"/>
      <c r="E281" s="111"/>
      <c r="F281" s="8" t="str">
        <f t="shared" si="0"/>
        <v> </v>
      </c>
      <c r="G281" s="8"/>
      <c r="H281" s="8"/>
      <c r="I281" s="8"/>
    </row>
    <row r="282" spans="2:9" ht="12.75">
      <c r="B282" s="110"/>
      <c r="C282" s="340"/>
      <c r="D282" s="111"/>
      <c r="E282" s="111"/>
      <c r="F282" s="8" t="str">
        <f t="shared" si="0"/>
        <v> </v>
      </c>
      <c r="G282" s="8"/>
      <c r="H282" s="8"/>
      <c r="I282" s="8"/>
    </row>
    <row r="283" spans="2:9" ht="12.75">
      <c r="B283" s="110"/>
      <c r="C283" s="340"/>
      <c r="D283" s="111"/>
      <c r="E283" s="111"/>
      <c r="F283" s="8" t="str">
        <f t="shared" si="0"/>
        <v> </v>
      </c>
      <c r="G283" s="8"/>
      <c r="H283" s="8"/>
      <c r="I283" s="8"/>
    </row>
    <row r="284" spans="2:9" ht="12.75">
      <c r="B284" s="110"/>
      <c r="C284" s="340"/>
      <c r="D284" s="111"/>
      <c r="E284" s="111"/>
      <c r="F284" s="8" t="str">
        <f t="shared" si="0"/>
        <v> </v>
      </c>
      <c r="G284" s="8"/>
      <c r="H284" s="8"/>
      <c r="I284" s="8"/>
    </row>
    <row r="285" spans="2:9" ht="12.75">
      <c r="B285" s="110"/>
      <c r="C285" s="340"/>
      <c r="D285" s="111"/>
      <c r="E285" s="111"/>
      <c r="F285" s="8" t="str">
        <f t="shared" si="0"/>
        <v> </v>
      </c>
      <c r="G285" s="8"/>
      <c r="H285" s="8"/>
      <c r="I285" s="8"/>
    </row>
    <row r="286" spans="2:9" ht="12.75">
      <c r="B286" s="110"/>
      <c r="C286" s="340"/>
      <c r="D286" s="111"/>
      <c r="E286" s="111"/>
      <c r="F286" s="8" t="str">
        <f aca="true" t="shared" si="1" ref="F286:F349">B286&amp;" "&amp;D287</f>
        <v> </v>
      </c>
      <c r="G286" s="8"/>
      <c r="H286" s="8"/>
      <c r="I286" s="8"/>
    </row>
    <row r="287" spans="2:9" ht="12.75">
      <c r="B287" s="110"/>
      <c r="C287" s="340"/>
      <c r="D287" s="111"/>
      <c r="E287" s="111"/>
      <c r="F287" s="8" t="str">
        <f t="shared" si="1"/>
        <v> </v>
      </c>
      <c r="G287" s="8"/>
      <c r="H287" s="8"/>
      <c r="I287" s="8"/>
    </row>
    <row r="288" spans="2:9" ht="12.75">
      <c r="B288" s="110"/>
      <c r="C288" s="340"/>
      <c r="D288" s="111"/>
      <c r="E288" s="111"/>
      <c r="F288" s="8" t="str">
        <f t="shared" si="1"/>
        <v> </v>
      </c>
      <c r="G288" s="8"/>
      <c r="H288" s="8"/>
      <c r="I288" s="8"/>
    </row>
    <row r="289" spans="2:9" ht="12.75">
      <c r="B289" s="110"/>
      <c r="C289" s="340"/>
      <c r="D289" s="111"/>
      <c r="E289" s="111"/>
      <c r="F289" s="8" t="str">
        <f t="shared" si="1"/>
        <v> </v>
      </c>
      <c r="G289" s="8"/>
      <c r="H289" s="8"/>
      <c r="I289" s="8"/>
    </row>
    <row r="290" spans="2:9" ht="12.75">
      <c r="B290" s="110"/>
      <c r="C290" s="340"/>
      <c r="D290" s="111"/>
      <c r="E290" s="111"/>
      <c r="F290" s="8" t="str">
        <f t="shared" si="1"/>
        <v> </v>
      </c>
      <c r="G290" s="8"/>
      <c r="H290" s="8"/>
      <c r="I290" s="8"/>
    </row>
    <row r="291" spans="2:9" ht="12.75">
      <c r="B291" s="110"/>
      <c r="C291" s="340"/>
      <c r="D291" s="111"/>
      <c r="E291" s="111"/>
      <c r="F291" s="8" t="str">
        <f t="shared" si="1"/>
        <v> </v>
      </c>
      <c r="G291" s="8"/>
      <c r="H291" s="8"/>
      <c r="I291" s="8"/>
    </row>
    <row r="292" spans="2:9" ht="12.75">
      <c r="B292" s="110"/>
      <c r="C292" s="340"/>
      <c r="D292" s="111"/>
      <c r="E292" s="111"/>
      <c r="F292" s="8" t="str">
        <f t="shared" si="1"/>
        <v> </v>
      </c>
      <c r="G292" s="8"/>
      <c r="H292" s="8"/>
      <c r="I292" s="8"/>
    </row>
    <row r="293" spans="2:9" ht="12.75">
      <c r="B293" s="110"/>
      <c r="C293" s="340"/>
      <c r="D293" s="111"/>
      <c r="E293" s="111"/>
      <c r="F293" s="8" t="str">
        <f t="shared" si="1"/>
        <v> </v>
      </c>
      <c r="G293" s="8"/>
      <c r="H293" s="8"/>
      <c r="I293" s="8"/>
    </row>
    <row r="294" spans="2:9" ht="12.75">
      <c r="B294" s="110"/>
      <c r="C294" s="340"/>
      <c r="D294" s="111"/>
      <c r="E294" s="111"/>
      <c r="F294" s="8" t="str">
        <f t="shared" si="1"/>
        <v> </v>
      </c>
      <c r="G294" s="8"/>
      <c r="H294" s="8"/>
      <c r="I294" s="8"/>
    </row>
    <row r="295" spans="2:9" ht="12.75">
      <c r="B295" s="110"/>
      <c r="C295" s="340"/>
      <c r="D295" s="111"/>
      <c r="E295" s="111"/>
      <c r="F295" s="8" t="str">
        <f t="shared" si="1"/>
        <v> </v>
      </c>
      <c r="G295" s="8"/>
      <c r="H295" s="8"/>
      <c r="I295" s="8"/>
    </row>
    <row r="296" spans="2:9" ht="12.75">
      <c r="B296" s="110"/>
      <c r="C296" s="340"/>
      <c r="D296" s="111"/>
      <c r="E296" s="111"/>
      <c r="F296" s="8" t="str">
        <f t="shared" si="1"/>
        <v> </v>
      </c>
      <c r="G296" s="8"/>
      <c r="H296" s="8"/>
      <c r="I296" s="8"/>
    </row>
    <row r="297" spans="2:9" ht="12.75">
      <c r="B297" s="110"/>
      <c r="C297" s="340"/>
      <c r="D297" s="111"/>
      <c r="E297" s="111"/>
      <c r="F297" s="8" t="str">
        <f t="shared" si="1"/>
        <v> </v>
      </c>
      <c r="G297" s="8"/>
      <c r="H297" s="8"/>
      <c r="I297" s="8"/>
    </row>
    <row r="298" spans="2:9" ht="12.75">
      <c r="B298" s="110"/>
      <c r="C298" s="340"/>
      <c r="D298" s="111"/>
      <c r="E298" s="111"/>
      <c r="F298" s="8" t="str">
        <f t="shared" si="1"/>
        <v> </v>
      </c>
      <c r="G298" s="8"/>
      <c r="H298" s="8"/>
      <c r="I298" s="8"/>
    </row>
    <row r="299" spans="2:9" ht="12.75">
      <c r="B299" s="110"/>
      <c r="C299" s="340"/>
      <c r="D299" s="111"/>
      <c r="E299" s="111"/>
      <c r="F299" s="8" t="str">
        <f t="shared" si="1"/>
        <v> </v>
      </c>
      <c r="G299" s="8"/>
      <c r="H299" s="8"/>
      <c r="I299" s="8"/>
    </row>
    <row r="300" spans="2:9" ht="12.75">
      <c r="B300" s="110"/>
      <c r="C300" s="340"/>
      <c r="D300" s="111"/>
      <c r="E300" s="111"/>
      <c r="F300" s="8" t="str">
        <f t="shared" si="1"/>
        <v> </v>
      </c>
      <c r="G300" s="8"/>
      <c r="H300" s="8"/>
      <c r="I300" s="8"/>
    </row>
    <row r="301" spans="2:9" ht="12.75">
      <c r="B301" s="110"/>
      <c r="C301" s="340"/>
      <c r="D301" s="111"/>
      <c r="E301" s="111"/>
      <c r="F301" s="8" t="str">
        <f t="shared" si="1"/>
        <v> </v>
      </c>
      <c r="G301" s="8"/>
      <c r="H301" s="8"/>
      <c r="I301" s="8"/>
    </row>
    <row r="302" spans="2:9" ht="12.75">
      <c r="B302" s="110"/>
      <c r="C302" s="340"/>
      <c r="D302" s="111"/>
      <c r="E302" s="111"/>
      <c r="F302" s="8" t="str">
        <f t="shared" si="1"/>
        <v> </v>
      </c>
      <c r="G302" s="8"/>
      <c r="H302" s="8"/>
      <c r="I302" s="8"/>
    </row>
    <row r="303" spans="2:9" ht="12.75">
      <c r="B303" s="110"/>
      <c r="C303" s="340"/>
      <c r="D303" s="111"/>
      <c r="E303" s="111"/>
      <c r="F303" s="8" t="str">
        <f t="shared" si="1"/>
        <v> </v>
      </c>
      <c r="G303" s="8"/>
      <c r="H303" s="8"/>
      <c r="I303" s="8"/>
    </row>
    <row r="304" spans="2:9" ht="12.75">
      <c r="B304" s="110"/>
      <c r="C304" s="340"/>
      <c r="D304" s="111"/>
      <c r="E304" s="111"/>
      <c r="F304" s="8" t="str">
        <f t="shared" si="1"/>
        <v> </v>
      </c>
      <c r="G304" s="8"/>
      <c r="H304" s="8"/>
      <c r="I304" s="8"/>
    </row>
    <row r="305" spans="2:9" ht="12.75">
      <c r="B305" s="110"/>
      <c r="C305" s="340"/>
      <c r="D305" s="111"/>
      <c r="E305" s="111"/>
      <c r="F305" s="8" t="str">
        <f t="shared" si="1"/>
        <v> </v>
      </c>
      <c r="G305" s="8"/>
      <c r="H305" s="8"/>
      <c r="I305" s="8"/>
    </row>
    <row r="306" spans="2:9" ht="12.75">
      <c r="B306" s="110"/>
      <c r="C306" s="340"/>
      <c r="D306" s="111"/>
      <c r="E306" s="111"/>
      <c r="F306" s="8" t="str">
        <f t="shared" si="1"/>
        <v> </v>
      </c>
      <c r="G306" s="8"/>
      <c r="H306" s="8"/>
      <c r="I306" s="8"/>
    </row>
    <row r="307" spans="2:9" ht="12.75">
      <c r="B307" s="110"/>
      <c r="C307" s="340"/>
      <c r="D307" s="111"/>
      <c r="E307" s="111"/>
      <c r="F307" s="8" t="str">
        <f t="shared" si="1"/>
        <v> </v>
      </c>
      <c r="G307" s="8"/>
      <c r="H307" s="8"/>
      <c r="I307" s="8"/>
    </row>
    <row r="308" spans="2:9" ht="12.75">
      <c r="B308" s="110"/>
      <c r="C308" s="340"/>
      <c r="D308" s="111"/>
      <c r="E308" s="111"/>
      <c r="F308" s="8" t="str">
        <f t="shared" si="1"/>
        <v> </v>
      </c>
      <c r="G308" s="8"/>
      <c r="H308" s="8"/>
      <c r="I308" s="8"/>
    </row>
    <row r="309" spans="2:9" ht="12.75">
      <c r="B309" s="110"/>
      <c r="C309" s="340"/>
      <c r="D309" s="111"/>
      <c r="E309" s="111"/>
      <c r="F309" s="8" t="str">
        <f t="shared" si="1"/>
        <v> </v>
      </c>
      <c r="G309" s="8"/>
      <c r="H309" s="8"/>
      <c r="I309" s="8"/>
    </row>
    <row r="310" spans="2:9" ht="12.75">
      <c r="B310" s="110"/>
      <c r="C310" s="340"/>
      <c r="D310" s="111"/>
      <c r="E310" s="111"/>
      <c r="F310" s="8" t="str">
        <f t="shared" si="1"/>
        <v> </v>
      </c>
      <c r="G310" s="8"/>
      <c r="H310" s="8"/>
      <c r="I310" s="8"/>
    </row>
    <row r="311" spans="2:9" ht="12.75">
      <c r="B311" s="110"/>
      <c r="C311" s="340"/>
      <c r="D311" s="111"/>
      <c r="E311" s="111"/>
      <c r="F311" s="8" t="str">
        <f t="shared" si="1"/>
        <v> </v>
      </c>
      <c r="G311" s="8"/>
      <c r="H311" s="8"/>
      <c r="I311" s="8"/>
    </row>
    <row r="312" spans="2:9" ht="12.75">
      <c r="B312" s="110"/>
      <c r="C312" s="340"/>
      <c r="D312" s="111"/>
      <c r="E312" s="111"/>
      <c r="F312" s="8" t="str">
        <f t="shared" si="1"/>
        <v> </v>
      </c>
      <c r="G312" s="8"/>
      <c r="H312" s="8"/>
      <c r="I312" s="8"/>
    </row>
    <row r="313" spans="2:9" ht="12.75">
      <c r="B313" s="110"/>
      <c r="C313" s="340"/>
      <c r="D313" s="111"/>
      <c r="E313" s="111"/>
      <c r="F313" s="8" t="str">
        <f t="shared" si="1"/>
        <v> </v>
      </c>
      <c r="G313" s="8"/>
      <c r="H313" s="8"/>
      <c r="I313" s="8"/>
    </row>
    <row r="314" spans="2:9" ht="12.75">
      <c r="B314" s="110"/>
      <c r="C314" s="340"/>
      <c r="D314" s="111"/>
      <c r="E314" s="111"/>
      <c r="F314" s="8" t="str">
        <f t="shared" si="1"/>
        <v> </v>
      </c>
      <c r="G314" s="8"/>
      <c r="H314" s="8"/>
      <c r="I314" s="8"/>
    </row>
    <row r="315" spans="2:9" ht="12.75">
      <c r="B315" s="110"/>
      <c r="C315" s="340"/>
      <c r="D315" s="111"/>
      <c r="E315" s="111"/>
      <c r="F315" s="8" t="str">
        <f t="shared" si="1"/>
        <v> </v>
      </c>
      <c r="G315" s="8"/>
      <c r="H315" s="8"/>
      <c r="I315" s="8"/>
    </row>
    <row r="316" spans="2:9" ht="12.75">
      <c r="B316" s="110"/>
      <c r="C316" s="340"/>
      <c r="D316" s="111"/>
      <c r="E316" s="111"/>
      <c r="F316" s="8" t="str">
        <f t="shared" si="1"/>
        <v> </v>
      </c>
      <c r="G316" s="8"/>
      <c r="H316" s="8"/>
      <c r="I316" s="8"/>
    </row>
    <row r="317" spans="2:9" ht="12.75">
      <c r="B317" s="110"/>
      <c r="C317" s="340"/>
      <c r="D317" s="111"/>
      <c r="E317" s="111"/>
      <c r="F317" s="8" t="str">
        <f t="shared" si="1"/>
        <v> </v>
      </c>
      <c r="G317" s="8"/>
      <c r="H317" s="8"/>
      <c r="I317" s="8"/>
    </row>
    <row r="318" spans="2:9" ht="12.75">
      <c r="B318" s="110"/>
      <c r="C318" s="340"/>
      <c r="D318" s="111"/>
      <c r="E318" s="111"/>
      <c r="F318" s="8" t="str">
        <f t="shared" si="1"/>
        <v> </v>
      </c>
      <c r="G318" s="8"/>
      <c r="H318" s="8"/>
      <c r="I318" s="8"/>
    </row>
    <row r="319" spans="2:9" ht="12.75">
      <c r="B319" s="110"/>
      <c r="C319" s="340"/>
      <c r="D319" s="111"/>
      <c r="E319" s="111"/>
      <c r="F319" s="8" t="str">
        <f t="shared" si="1"/>
        <v> </v>
      </c>
      <c r="G319" s="8"/>
      <c r="H319" s="8"/>
      <c r="I319" s="8"/>
    </row>
    <row r="320" spans="2:9" ht="12.75">
      <c r="B320" s="110"/>
      <c r="C320" s="340"/>
      <c r="D320" s="111"/>
      <c r="E320" s="111"/>
      <c r="F320" s="8" t="str">
        <f t="shared" si="1"/>
        <v> </v>
      </c>
      <c r="G320" s="8"/>
      <c r="H320" s="8"/>
      <c r="I320" s="8"/>
    </row>
    <row r="321" spans="2:9" ht="12.75">
      <c r="B321" s="110"/>
      <c r="C321" s="340"/>
      <c r="D321" s="111"/>
      <c r="E321" s="111"/>
      <c r="F321" s="8" t="str">
        <f t="shared" si="1"/>
        <v> </v>
      </c>
      <c r="G321" s="8"/>
      <c r="H321" s="8"/>
      <c r="I321" s="8"/>
    </row>
    <row r="322" spans="2:9" ht="12.75">
      <c r="B322" s="110"/>
      <c r="C322" s="340"/>
      <c r="D322" s="111"/>
      <c r="E322" s="111"/>
      <c r="F322" s="8" t="str">
        <f t="shared" si="1"/>
        <v> </v>
      </c>
      <c r="G322" s="8"/>
      <c r="H322" s="8"/>
      <c r="I322" s="8"/>
    </row>
    <row r="323" spans="2:9" ht="12.75">
      <c r="B323" s="110"/>
      <c r="C323" s="340"/>
      <c r="D323" s="111"/>
      <c r="E323" s="111"/>
      <c r="F323" s="8" t="str">
        <f t="shared" si="1"/>
        <v> </v>
      </c>
      <c r="G323" s="8"/>
      <c r="H323" s="8"/>
      <c r="I323" s="8"/>
    </row>
    <row r="324" spans="2:9" ht="12.75">
      <c r="B324" s="110"/>
      <c r="C324" s="340"/>
      <c r="D324" s="111"/>
      <c r="E324" s="111"/>
      <c r="F324" s="8" t="str">
        <f t="shared" si="1"/>
        <v> </v>
      </c>
      <c r="G324" s="8"/>
      <c r="H324" s="8"/>
      <c r="I324" s="8"/>
    </row>
    <row r="325" spans="2:9" ht="12.75">
      <c r="B325" s="110"/>
      <c r="C325" s="340"/>
      <c r="D325" s="111"/>
      <c r="E325" s="111"/>
      <c r="F325" s="8" t="str">
        <f t="shared" si="1"/>
        <v> </v>
      </c>
      <c r="G325" s="8"/>
      <c r="H325" s="8"/>
      <c r="I325" s="8"/>
    </row>
    <row r="326" spans="2:9" ht="12.75">
      <c r="B326" s="110"/>
      <c r="C326" s="340"/>
      <c r="D326" s="111"/>
      <c r="E326" s="111"/>
      <c r="F326" s="8" t="str">
        <f t="shared" si="1"/>
        <v> </v>
      </c>
      <c r="G326" s="8"/>
      <c r="H326" s="8"/>
      <c r="I326" s="8"/>
    </row>
    <row r="327" spans="2:9" ht="12.75">
      <c r="B327" s="110"/>
      <c r="C327" s="340"/>
      <c r="D327" s="111"/>
      <c r="E327" s="111"/>
      <c r="F327" s="8" t="str">
        <f t="shared" si="1"/>
        <v> </v>
      </c>
      <c r="G327" s="8"/>
      <c r="H327" s="8"/>
      <c r="I327" s="8"/>
    </row>
    <row r="328" spans="2:9" ht="12.75">
      <c r="B328" s="110"/>
      <c r="C328" s="340"/>
      <c r="D328" s="111"/>
      <c r="E328" s="111"/>
      <c r="F328" s="8" t="str">
        <f t="shared" si="1"/>
        <v> </v>
      </c>
      <c r="G328" s="8"/>
      <c r="H328" s="8"/>
      <c r="I328" s="8"/>
    </row>
    <row r="329" spans="2:9" ht="12.75">
      <c r="B329" s="110"/>
      <c r="C329" s="340"/>
      <c r="D329" s="111"/>
      <c r="E329" s="111"/>
      <c r="F329" s="8" t="str">
        <f t="shared" si="1"/>
        <v> </v>
      </c>
      <c r="G329" s="8"/>
      <c r="H329" s="8"/>
      <c r="I329" s="8"/>
    </row>
    <row r="330" spans="2:9" ht="12.75">
      <c r="B330" s="110"/>
      <c r="C330" s="340"/>
      <c r="D330" s="111"/>
      <c r="E330" s="111"/>
      <c r="F330" s="8" t="str">
        <f t="shared" si="1"/>
        <v> </v>
      </c>
      <c r="G330" s="8"/>
      <c r="H330" s="8"/>
      <c r="I330" s="8"/>
    </row>
    <row r="331" spans="2:9" ht="12.75">
      <c r="B331" s="110"/>
      <c r="C331" s="340"/>
      <c r="D331" s="111"/>
      <c r="E331" s="111"/>
      <c r="F331" s="8" t="str">
        <f t="shared" si="1"/>
        <v> </v>
      </c>
      <c r="G331" s="8"/>
      <c r="H331" s="8"/>
      <c r="I331" s="8"/>
    </row>
    <row r="332" spans="2:9" ht="12.75">
      <c r="B332" s="110"/>
      <c r="C332" s="340"/>
      <c r="D332" s="111"/>
      <c r="E332" s="111"/>
      <c r="F332" s="8" t="str">
        <f t="shared" si="1"/>
        <v> </v>
      </c>
      <c r="G332" s="8"/>
      <c r="H332" s="8"/>
      <c r="I332" s="8"/>
    </row>
    <row r="333" spans="2:9" ht="12.75">
      <c r="B333" s="110"/>
      <c r="C333" s="340"/>
      <c r="D333" s="111"/>
      <c r="E333" s="111"/>
      <c r="F333" s="8" t="str">
        <f t="shared" si="1"/>
        <v> </v>
      </c>
      <c r="G333" s="8"/>
      <c r="H333" s="8"/>
      <c r="I333" s="8"/>
    </row>
    <row r="334" spans="2:9" ht="12.75">
      <c r="B334" s="110"/>
      <c r="C334" s="340"/>
      <c r="D334" s="111"/>
      <c r="E334" s="111"/>
      <c r="F334" s="8" t="str">
        <f t="shared" si="1"/>
        <v> </v>
      </c>
      <c r="G334" s="8"/>
      <c r="H334" s="8"/>
      <c r="I334" s="8"/>
    </row>
    <row r="335" spans="2:9" ht="12.75">
      <c r="B335" s="110"/>
      <c r="C335" s="340"/>
      <c r="D335" s="111"/>
      <c r="E335" s="111"/>
      <c r="F335" s="8" t="str">
        <f t="shared" si="1"/>
        <v> </v>
      </c>
      <c r="G335" s="8"/>
      <c r="H335" s="8"/>
      <c r="I335" s="8"/>
    </row>
    <row r="336" spans="2:9" ht="12.75">
      <c r="B336" s="110"/>
      <c r="C336" s="340"/>
      <c r="D336" s="111"/>
      <c r="E336" s="111"/>
      <c r="F336" s="8" t="str">
        <f t="shared" si="1"/>
        <v> </v>
      </c>
      <c r="G336" s="8"/>
      <c r="H336" s="8"/>
      <c r="I336" s="8"/>
    </row>
    <row r="337" spans="2:9" ht="12.75">
      <c r="B337" s="110"/>
      <c r="C337" s="340"/>
      <c r="D337" s="111"/>
      <c r="E337" s="111"/>
      <c r="F337" s="8" t="str">
        <f t="shared" si="1"/>
        <v> </v>
      </c>
      <c r="G337" s="8"/>
      <c r="H337" s="8"/>
      <c r="I337" s="8"/>
    </row>
    <row r="338" spans="2:9" ht="12.75">
      <c r="B338" s="110"/>
      <c r="C338" s="340"/>
      <c r="D338" s="111"/>
      <c r="E338" s="111"/>
      <c r="F338" s="8" t="str">
        <f t="shared" si="1"/>
        <v> </v>
      </c>
      <c r="G338" s="8"/>
      <c r="H338" s="8"/>
      <c r="I338" s="8"/>
    </row>
    <row r="339" spans="2:9" ht="12.75">
      <c r="B339" s="110"/>
      <c r="C339" s="340"/>
      <c r="D339" s="111"/>
      <c r="E339" s="111"/>
      <c r="F339" s="8" t="str">
        <f t="shared" si="1"/>
        <v> </v>
      </c>
      <c r="G339" s="8"/>
      <c r="H339" s="8"/>
      <c r="I339" s="8"/>
    </row>
    <row r="340" spans="2:9" ht="12.75">
      <c r="B340" s="110"/>
      <c r="C340" s="340"/>
      <c r="D340" s="111"/>
      <c r="E340" s="111"/>
      <c r="F340" s="8" t="str">
        <f t="shared" si="1"/>
        <v> </v>
      </c>
      <c r="G340" s="8"/>
      <c r="H340" s="8"/>
      <c r="I340" s="8"/>
    </row>
    <row r="341" spans="2:9" ht="12.75">
      <c r="B341" s="110"/>
      <c r="C341" s="340"/>
      <c r="D341" s="111"/>
      <c r="E341" s="111"/>
      <c r="F341" s="8" t="str">
        <f t="shared" si="1"/>
        <v> </v>
      </c>
      <c r="G341" s="8"/>
      <c r="H341" s="8"/>
      <c r="I341" s="8"/>
    </row>
    <row r="342" spans="2:9" ht="12.75">
      <c r="B342" s="110"/>
      <c r="C342" s="340"/>
      <c r="D342" s="111"/>
      <c r="E342" s="111"/>
      <c r="F342" s="8" t="str">
        <f t="shared" si="1"/>
        <v> </v>
      </c>
      <c r="G342" s="8"/>
      <c r="H342" s="8"/>
      <c r="I342" s="8"/>
    </row>
    <row r="343" spans="2:9" ht="12.75">
      <c r="B343" s="110"/>
      <c r="C343" s="340"/>
      <c r="D343" s="111"/>
      <c r="E343" s="111"/>
      <c r="F343" s="8" t="str">
        <f t="shared" si="1"/>
        <v> </v>
      </c>
      <c r="G343" s="8"/>
      <c r="H343" s="8"/>
      <c r="I343" s="8"/>
    </row>
    <row r="344" spans="2:9" ht="12.75">
      <c r="B344" s="110"/>
      <c r="C344" s="340"/>
      <c r="D344" s="111"/>
      <c r="E344" s="111"/>
      <c r="F344" s="8" t="str">
        <f t="shared" si="1"/>
        <v> </v>
      </c>
      <c r="G344" s="8"/>
      <c r="H344" s="8"/>
      <c r="I344" s="8"/>
    </row>
    <row r="345" spans="2:9" ht="12.75">
      <c r="B345" s="110"/>
      <c r="C345" s="340"/>
      <c r="D345" s="111"/>
      <c r="E345" s="111"/>
      <c r="F345" s="8" t="str">
        <f t="shared" si="1"/>
        <v> </v>
      </c>
      <c r="G345" s="8"/>
      <c r="H345" s="8"/>
      <c r="I345" s="8"/>
    </row>
    <row r="346" spans="2:9" ht="12.75">
      <c r="B346" s="110"/>
      <c r="C346" s="340"/>
      <c r="D346" s="111"/>
      <c r="E346" s="111"/>
      <c r="F346" s="8" t="str">
        <f t="shared" si="1"/>
        <v> </v>
      </c>
      <c r="G346" s="8"/>
      <c r="H346" s="8"/>
      <c r="I346" s="8"/>
    </row>
    <row r="347" spans="2:9" ht="12.75">
      <c r="B347" s="110"/>
      <c r="C347" s="340"/>
      <c r="D347" s="111"/>
      <c r="E347" s="111"/>
      <c r="F347" s="8" t="str">
        <f t="shared" si="1"/>
        <v> </v>
      </c>
      <c r="G347" s="8"/>
      <c r="H347" s="8"/>
      <c r="I347" s="8"/>
    </row>
    <row r="348" spans="2:9" ht="12.75">
      <c r="B348" s="110"/>
      <c r="C348" s="340"/>
      <c r="D348" s="111"/>
      <c r="E348" s="111"/>
      <c r="F348" s="8" t="str">
        <f t="shared" si="1"/>
        <v> </v>
      </c>
      <c r="G348" s="8"/>
      <c r="H348" s="8"/>
      <c r="I348" s="8"/>
    </row>
    <row r="349" spans="2:9" ht="12.75">
      <c r="B349" s="110"/>
      <c r="C349" s="340"/>
      <c r="D349" s="111"/>
      <c r="E349" s="111"/>
      <c r="F349" s="8" t="str">
        <f t="shared" si="1"/>
        <v> </v>
      </c>
      <c r="G349" s="8"/>
      <c r="H349" s="8"/>
      <c r="I349" s="8"/>
    </row>
    <row r="350" spans="2:9" ht="12.75">
      <c r="B350" s="110"/>
      <c r="C350" s="340"/>
      <c r="D350" s="111"/>
      <c r="E350" s="111"/>
      <c r="F350" s="8" t="str">
        <f aca="true" t="shared" si="2" ref="F350:F413">B350&amp;" "&amp;D351</f>
        <v> </v>
      </c>
      <c r="G350" s="8"/>
      <c r="H350" s="8"/>
      <c r="I350" s="8"/>
    </row>
    <row r="351" spans="2:9" ht="12.75">
      <c r="B351" s="110"/>
      <c r="C351" s="340"/>
      <c r="D351" s="111"/>
      <c r="E351" s="111"/>
      <c r="F351" s="8" t="str">
        <f t="shared" si="2"/>
        <v> </v>
      </c>
      <c r="G351" s="8"/>
      <c r="H351" s="8"/>
      <c r="I351" s="8"/>
    </row>
    <row r="352" spans="2:9" ht="12.75">
      <c r="B352" s="110"/>
      <c r="C352" s="340"/>
      <c r="D352" s="111"/>
      <c r="E352" s="111"/>
      <c r="F352" s="8" t="str">
        <f t="shared" si="2"/>
        <v> </v>
      </c>
      <c r="G352" s="8"/>
      <c r="H352" s="8"/>
      <c r="I352" s="8"/>
    </row>
    <row r="353" spans="2:9" ht="12.75">
      <c r="B353" s="110"/>
      <c r="C353" s="340"/>
      <c r="D353" s="111"/>
      <c r="E353" s="111"/>
      <c r="F353" s="8" t="str">
        <f t="shared" si="2"/>
        <v> </v>
      </c>
      <c r="G353" s="8"/>
      <c r="H353" s="8"/>
      <c r="I353" s="8"/>
    </row>
    <row r="354" spans="2:9" ht="12.75">
      <c r="B354" s="110"/>
      <c r="C354" s="340"/>
      <c r="D354" s="111"/>
      <c r="E354" s="111"/>
      <c r="F354" s="8" t="str">
        <f t="shared" si="2"/>
        <v> </v>
      </c>
      <c r="G354" s="8"/>
      <c r="H354" s="8"/>
      <c r="I354" s="8"/>
    </row>
    <row r="355" spans="2:9" ht="12.75">
      <c r="B355" s="110"/>
      <c r="C355" s="340"/>
      <c r="D355" s="111"/>
      <c r="E355" s="111"/>
      <c r="F355" s="8" t="str">
        <f t="shared" si="2"/>
        <v> </v>
      </c>
      <c r="G355" s="8"/>
      <c r="H355" s="8"/>
      <c r="I355" s="8"/>
    </row>
    <row r="356" spans="2:9" ht="12.75">
      <c r="B356" s="110"/>
      <c r="C356" s="340"/>
      <c r="D356" s="111"/>
      <c r="E356" s="111"/>
      <c r="F356" s="8" t="str">
        <f t="shared" si="2"/>
        <v> </v>
      </c>
      <c r="G356" s="8"/>
      <c r="H356" s="8"/>
      <c r="I356" s="8"/>
    </row>
    <row r="357" spans="2:9" ht="12.75">
      <c r="B357" s="110"/>
      <c r="C357" s="340"/>
      <c r="D357" s="111"/>
      <c r="E357" s="111"/>
      <c r="F357" s="8" t="str">
        <f t="shared" si="2"/>
        <v> </v>
      </c>
      <c r="G357" s="8"/>
      <c r="H357" s="8"/>
      <c r="I357" s="8"/>
    </row>
    <row r="358" spans="2:9" ht="12.75">
      <c r="B358" s="110"/>
      <c r="C358" s="340"/>
      <c r="D358" s="111"/>
      <c r="E358" s="111"/>
      <c r="F358" s="8" t="str">
        <f t="shared" si="2"/>
        <v> </v>
      </c>
      <c r="G358" s="8"/>
      <c r="H358" s="8"/>
      <c r="I358" s="8"/>
    </row>
    <row r="359" spans="2:9" ht="12.75">
      <c r="B359" s="110"/>
      <c r="C359" s="340"/>
      <c r="D359" s="111"/>
      <c r="E359" s="111"/>
      <c r="F359" s="8" t="str">
        <f t="shared" si="2"/>
        <v> </v>
      </c>
      <c r="G359" s="8"/>
      <c r="H359" s="8"/>
      <c r="I359" s="8"/>
    </row>
    <row r="360" spans="2:9" ht="12.75">
      <c r="B360" s="110"/>
      <c r="C360" s="340"/>
      <c r="D360" s="111"/>
      <c r="E360" s="111"/>
      <c r="F360" s="8" t="str">
        <f t="shared" si="2"/>
        <v> </v>
      </c>
      <c r="G360" s="8"/>
      <c r="H360" s="8"/>
      <c r="I360" s="8"/>
    </row>
    <row r="361" spans="2:9" ht="12.75">
      <c r="B361" s="110"/>
      <c r="C361" s="340"/>
      <c r="D361" s="111"/>
      <c r="E361" s="111"/>
      <c r="F361" s="8" t="str">
        <f t="shared" si="2"/>
        <v> </v>
      </c>
      <c r="G361" s="8"/>
      <c r="H361" s="8"/>
      <c r="I361" s="8"/>
    </row>
    <row r="362" spans="2:9" ht="12.75">
      <c r="B362" s="110"/>
      <c r="C362" s="340"/>
      <c r="D362" s="111"/>
      <c r="E362" s="111"/>
      <c r="F362" s="8" t="str">
        <f t="shared" si="2"/>
        <v> </v>
      </c>
      <c r="G362" s="8"/>
      <c r="H362" s="8"/>
      <c r="I362" s="8"/>
    </row>
    <row r="363" spans="2:9" ht="12.75">
      <c r="B363" s="110"/>
      <c r="C363" s="340"/>
      <c r="D363" s="111"/>
      <c r="E363" s="111"/>
      <c r="F363" s="8" t="str">
        <f t="shared" si="2"/>
        <v> </v>
      </c>
      <c r="G363" s="8"/>
      <c r="H363" s="8"/>
      <c r="I363" s="8"/>
    </row>
    <row r="364" spans="2:9" ht="12.75">
      <c r="B364" s="110"/>
      <c r="C364" s="340"/>
      <c r="D364" s="111"/>
      <c r="E364" s="111"/>
      <c r="F364" s="8" t="str">
        <f t="shared" si="2"/>
        <v> </v>
      </c>
      <c r="G364" s="8"/>
      <c r="H364" s="8"/>
      <c r="I364" s="8"/>
    </row>
    <row r="365" spans="2:9" ht="12.75">
      <c r="B365" s="110"/>
      <c r="C365" s="340"/>
      <c r="D365" s="111"/>
      <c r="E365" s="111"/>
      <c r="F365" s="8" t="str">
        <f t="shared" si="2"/>
        <v> </v>
      </c>
      <c r="G365" s="8"/>
      <c r="H365" s="8"/>
      <c r="I365" s="8"/>
    </row>
    <row r="366" spans="2:9" ht="12.75">
      <c r="B366" s="110"/>
      <c r="C366" s="340"/>
      <c r="D366" s="111"/>
      <c r="E366" s="111"/>
      <c r="F366" s="8" t="str">
        <f t="shared" si="2"/>
        <v> </v>
      </c>
      <c r="G366" s="8"/>
      <c r="H366" s="8"/>
      <c r="I366" s="8"/>
    </row>
    <row r="367" spans="2:9" ht="12.75">
      <c r="B367" s="110"/>
      <c r="C367" s="340"/>
      <c r="D367" s="111"/>
      <c r="E367" s="111"/>
      <c r="F367" s="8" t="str">
        <f t="shared" si="2"/>
        <v> </v>
      </c>
      <c r="G367" s="8"/>
      <c r="H367" s="8"/>
      <c r="I367" s="8"/>
    </row>
    <row r="368" spans="2:9" ht="12.75">
      <c r="B368" s="110"/>
      <c r="C368" s="340"/>
      <c r="D368" s="111"/>
      <c r="E368" s="111"/>
      <c r="F368" s="8" t="str">
        <f t="shared" si="2"/>
        <v> </v>
      </c>
      <c r="G368" s="8"/>
      <c r="H368" s="8"/>
      <c r="I368" s="8"/>
    </row>
    <row r="369" spans="2:9" ht="12.75">
      <c r="B369" s="110"/>
      <c r="C369" s="340"/>
      <c r="D369" s="111"/>
      <c r="E369" s="111"/>
      <c r="F369" s="8" t="str">
        <f t="shared" si="2"/>
        <v> </v>
      </c>
      <c r="G369" s="8"/>
      <c r="H369" s="8"/>
      <c r="I369" s="8"/>
    </row>
    <row r="370" spans="2:9" ht="12.75">
      <c r="B370" s="110"/>
      <c r="C370" s="340"/>
      <c r="D370" s="111"/>
      <c r="E370" s="111"/>
      <c r="F370" s="8" t="str">
        <f t="shared" si="2"/>
        <v> </v>
      </c>
      <c r="G370" s="8"/>
      <c r="H370" s="8"/>
      <c r="I370" s="8"/>
    </row>
    <row r="371" spans="2:9" ht="12.75">
      <c r="B371" s="110"/>
      <c r="C371" s="340"/>
      <c r="D371" s="111"/>
      <c r="E371" s="111"/>
      <c r="F371" s="8" t="str">
        <f t="shared" si="2"/>
        <v> </v>
      </c>
      <c r="G371" s="8"/>
      <c r="H371" s="8"/>
      <c r="I371" s="8"/>
    </row>
    <row r="372" spans="2:9" ht="12.75">
      <c r="B372" s="110"/>
      <c r="C372" s="340"/>
      <c r="D372" s="111"/>
      <c r="E372" s="111"/>
      <c r="F372" s="8" t="str">
        <f t="shared" si="2"/>
        <v> </v>
      </c>
      <c r="G372" s="8"/>
      <c r="H372" s="8"/>
      <c r="I372" s="8"/>
    </row>
    <row r="373" spans="2:9" ht="12.75">
      <c r="B373" s="110"/>
      <c r="C373" s="340"/>
      <c r="D373" s="111"/>
      <c r="E373" s="111"/>
      <c r="F373" s="8" t="str">
        <f t="shared" si="2"/>
        <v> </v>
      </c>
      <c r="G373" s="8"/>
      <c r="H373" s="8"/>
      <c r="I373" s="8"/>
    </row>
    <row r="374" spans="2:9" ht="12.75">
      <c r="B374" s="110"/>
      <c r="C374" s="340"/>
      <c r="D374" s="111"/>
      <c r="E374" s="111"/>
      <c r="F374" s="8" t="str">
        <f t="shared" si="2"/>
        <v> </v>
      </c>
      <c r="G374" s="8"/>
      <c r="H374" s="8"/>
      <c r="I374" s="8"/>
    </row>
    <row r="375" spans="2:9" ht="12.75">
      <c r="B375" s="110"/>
      <c r="C375" s="340"/>
      <c r="D375" s="111"/>
      <c r="E375" s="111"/>
      <c r="F375" s="8" t="str">
        <f t="shared" si="2"/>
        <v> </v>
      </c>
      <c r="G375" s="8"/>
      <c r="H375" s="8"/>
      <c r="I375" s="8"/>
    </row>
    <row r="376" spans="2:9" ht="12.75">
      <c r="B376" s="110"/>
      <c r="C376" s="340"/>
      <c r="D376" s="111"/>
      <c r="E376" s="111"/>
      <c r="F376" s="8" t="str">
        <f t="shared" si="2"/>
        <v> </v>
      </c>
      <c r="G376" s="8"/>
      <c r="H376" s="8"/>
      <c r="I376" s="8"/>
    </row>
    <row r="377" spans="2:9" ht="12.75">
      <c r="B377" s="110"/>
      <c r="C377" s="340"/>
      <c r="D377" s="111"/>
      <c r="E377" s="111"/>
      <c r="F377" s="8" t="str">
        <f t="shared" si="2"/>
        <v> </v>
      </c>
      <c r="G377" s="8"/>
      <c r="H377" s="8"/>
      <c r="I377" s="8"/>
    </row>
    <row r="378" spans="2:9" ht="12.75">
      <c r="B378" s="110"/>
      <c r="C378" s="340"/>
      <c r="D378" s="111"/>
      <c r="E378" s="111"/>
      <c r="F378" s="8" t="str">
        <f t="shared" si="2"/>
        <v> </v>
      </c>
      <c r="G378" s="8"/>
      <c r="H378" s="8"/>
      <c r="I378" s="8"/>
    </row>
    <row r="379" spans="2:9" ht="12.75">
      <c r="B379" s="110"/>
      <c r="C379" s="340"/>
      <c r="D379" s="111"/>
      <c r="E379" s="111"/>
      <c r="F379" s="8" t="str">
        <f t="shared" si="2"/>
        <v> </v>
      </c>
      <c r="G379" s="8"/>
      <c r="H379" s="8"/>
      <c r="I379" s="8"/>
    </row>
    <row r="380" spans="2:9" ht="12.75">
      <c r="B380" s="110"/>
      <c r="C380" s="340"/>
      <c r="D380" s="111"/>
      <c r="E380" s="111"/>
      <c r="F380" s="8" t="str">
        <f t="shared" si="2"/>
        <v> </v>
      </c>
      <c r="G380" s="8"/>
      <c r="H380" s="8"/>
      <c r="I380" s="8"/>
    </row>
    <row r="381" spans="2:9" ht="12.75">
      <c r="B381" s="110"/>
      <c r="C381" s="340"/>
      <c r="D381" s="111"/>
      <c r="E381" s="111"/>
      <c r="F381" s="8" t="str">
        <f t="shared" si="2"/>
        <v> </v>
      </c>
      <c r="G381" s="8"/>
      <c r="H381" s="8"/>
      <c r="I381" s="8"/>
    </row>
    <row r="382" spans="2:9" ht="12.75">
      <c r="B382" s="110"/>
      <c r="C382" s="340"/>
      <c r="D382" s="111"/>
      <c r="E382" s="111"/>
      <c r="F382" s="8" t="str">
        <f t="shared" si="2"/>
        <v> </v>
      </c>
      <c r="G382" s="8"/>
      <c r="H382" s="8"/>
      <c r="I382" s="8"/>
    </row>
    <row r="383" spans="2:9" ht="12.75">
      <c r="B383" s="110"/>
      <c r="C383" s="340"/>
      <c r="D383" s="111"/>
      <c r="E383" s="111"/>
      <c r="F383" s="8" t="str">
        <f t="shared" si="2"/>
        <v> </v>
      </c>
      <c r="G383" s="8"/>
      <c r="H383" s="8"/>
      <c r="I383" s="8"/>
    </row>
    <row r="384" spans="2:9" ht="12.75">
      <c r="B384" s="110"/>
      <c r="C384" s="340"/>
      <c r="D384" s="111"/>
      <c r="E384" s="111"/>
      <c r="F384" s="8" t="str">
        <f t="shared" si="2"/>
        <v> </v>
      </c>
      <c r="G384" s="8"/>
      <c r="H384" s="8"/>
      <c r="I384" s="8"/>
    </row>
    <row r="385" spans="2:9" ht="12.75">
      <c r="B385" s="110"/>
      <c r="C385" s="340"/>
      <c r="D385" s="111"/>
      <c r="E385" s="111"/>
      <c r="F385" s="8" t="str">
        <f t="shared" si="2"/>
        <v> </v>
      </c>
      <c r="G385" s="8"/>
      <c r="H385" s="8"/>
      <c r="I385" s="8"/>
    </row>
    <row r="386" spans="2:9" ht="12.75">
      <c r="B386" s="110"/>
      <c r="C386" s="340"/>
      <c r="D386" s="111"/>
      <c r="E386" s="111"/>
      <c r="F386" s="8" t="str">
        <f t="shared" si="2"/>
        <v> </v>
      </c>
      <c r="G386" s="8"/>
      <c r="H386" s="8"/>
      <c r="I386" s="8"/>
    </row>
    <row r="387" spans="2:9" ht="12.75">
      <c r="B387" s="110"/>
      <c r="C387" s="340"/>
      <c r="D387" s="111"/>
      <c r="E387" s="111"/>
      <c r="F387" s="8" t="str">
        <f t="shared" si="2"/>
        <v> </v>
      </c>
      <c r="G387" s="8"/>
      <c r="H387" s="8"/>
      <c r="I387" s="8"/>
    </row>
    <row r="388" spans="2:9" ht="12.75">
      <c r="B388" s="110"/>
      <c r="C388" s="340"/>
      <c r="D388" s="111"/>
      <c r="E388" s="111"/>
      <c r="F388" s="8" t="str">
        <f t="shared" si="2"/>
        <v> </v>
      </c>
      <c r="G388" s="8"/>
      <c r="H388" s="8"/>
      <c r="I388" s="8"/>
    </row>
    <row r="389" spans="2:9" ht="12.75">
      <c r="B389" s="110"/>
      <c r="C389" s="340"/>
      <c r="D389" s="111"/>
      <c r="E389" s="111"/>
      <c r="F389" s="8" t="str">
        <f t="shared" si="2"/>
        <v> </v>
      </c>
      <c r="G389" s="8"/>
      <c r="H389" s="8"/>
      <c r="I389" s="8"/>
    </row>
    <row r="390" spans="2:9" ht="12.75">
      <c r="B390" s="110"/>
      <c r="C390" s="340"/>
      <c r="D390" s="111"/>
      <c r="E390" s="111"/>
      <c r="F390" s="8" t="str">
        <f t="shared" si="2"/>
        <v> </v>
      </c>
      <c r="G390" s="8"/>
      <c r="H390" s="8"/>
      <c r="I390" s="8"/>
    </row>
    <row r="391" spans="2:9" ht="12.75">
      <c r="B391" s="110"/>
      <c r="C391" s="340"/>
      <c r="D391" s="111"/>
      <c r="E391" s="111"/>
      <c r="F391" s="8" t="str">
        <f t="shared" si="2"/>
        <v> </v>
      </c>
      <c r="G391" s="8"/>
      <c r="H391" s="8"/>
      <c r="I391" s="8"/>
    </row>
    <row r="392" spans="2:9" ht="12.75">
      <c r="B392" s="110"/>
      <c r="C392" s="340"/>
      <c r="D392" s="111"/>
      <c r="E392" s="111"/>
      <c r="F392" s="8" t="str">
        <f t="shared" si="2"/>
        <v> </v>
      </c>
      <c r="G392" s="8"/>
      <c r="H392" s="8"/>
      <c r="I392" s="8"/>
    </row>
    <row r="393" spans="2:9" ht="12.75">
      <c r="B393" s="110"/>
      <c r="C393" s="340"/>
      <c r="D393" s="111"/>
      <c r="E393" s="111"/>
      <c r="F393" s="8" t="str">
        <f t="shared" si="2"/>
        <v> </v>
      </c>
      <c r="G393" s="8"/>
      <c r="H393" s="8"/>
      <c r="I393" s="8"/>
    </row>
    <row r="394" spans="2:9" ht="12.75">
      <c r="B394" s="110"/>
      <c r="C394" s="340"/>
      <c r="D394" s="111"/>
      <c r="E394" s="111"/>
      <c r="F394" s="8" t="str">
        <f t="shared" si="2"/>
        <v> </v>
      </c>
      <c r="G394" s="8"/>
      <c r="H394" s="8"/>
      <c r="I394" s="8"/>
    </row>
    <row r="395" spans="2:9" ht="12.75">
      <c r="B395" s="110"/>
      <c r="C395" s="340"/>
      <c r="D395" s="111"/>
      <c r="E395" s="111"/>
      <c r="F395" s="8" t="str">
        <f t="shared" si="2"/>
        <v> </v>
      </c>
      <c r="G395" s="8"/>
      <c r="H395" s="8"/>
      <c r="I395" s="8"/>
    </row>
    <row r="396" spans="2:9" ht="12.75">
      <c r="B396" s="110"/>
      <c r="C396" s="340"/>
      <c r="D396" s="111"/>
      <c r="E396" s="111"/>
      <c r="F396" s="8" t="str">
        <f t="shared" si="2"/>
        <v> </v>
      </c>
      <c r="G396" s="8"/>
      <c r="H396" s="8"/>
      <c r="I396" s="8"/>
    </row>
    <row r="397" spans="2:9" ht="12.75">
      <c r="B397" s="110"/>
      <c r="C397" s="340"/>
      <c r="D397" s="111"/>
      <c r="E397" s="111"/>
      <c r="F397" s="8" t="str">
        <f t="shared" si="2"/>
        <v> </v>
      </c>
      <c r="G397" s="8"/>
      <c r="H397" s="8"/>
      <c r="I397" s="8"/>
    </row>
    <row r="398" spans="2:9" ht="12.75">
      <c r="B398" s="110"/>
      <c r="C398" s="340"/>
      <c r="D398" s="111"/>
      <c r="E398" s="111"/>
      <c r="F398" s="8" t="str">
        <f t="shared" si="2"/>
        <v> </v>
      </c>
      <c r="G398" s="8"/>
      <c r="H398" s="8"/>
      <c r="I398" s="8"/>
    </row>
    <row r="399" spans="2:9" ht="12.75">
      <c r="B399" s="110"/>
      <c r="C399" s="340"/>
      <c r="D399" s="111"/>
      <c r="E399" s="111"/>
      <c r="F399" s="8" t="str">
        <f t="shared" si="2"/>
        <v> </v>
      </c>
      <c r="G399" s="8"/>
      <c r="H399" s="8"/>
      <c r="I399" s="8"/>
    </row>
    <row r="400" spans="2:9" ht="12.75">
      <c r="B400" s="110"/>
      <c r="C400" s="340"/>
      <c r="D400" s="111"/>
      <c r="E400" s="111"/>
      <c r="F400" s="8" t="str">
        <f t="shared" si="2"/>
        <v> </v>
      </c>
      <c r="G400" s="8"/>
      <c r="H400" s="8"/>
      <c r="I400" s="8"/>
    </row>
    <row r="401" spans="2:9" ht="12.75">
      <c r="B401" s="110"/>
      <c r="C401" s="340"/>
      <c r="D401" s="111"/>
      <c r="E401" s="111"/>
      <c r="F401" s="8" t="str">
        <f t="shared" si="2"/>
        <v> </v>
      </c>
      <c r="G401" s="8"/>
      <c r="H401" s="8"/>
      <c r="I401" s="8"/>
    </row>
    <row r="402" spans="2:9" ht="12.75">
      <c r="B402" s="110"/>
      <c r="C402" s="340"/>
      <c r="D402" s="111"/>
      <c r="E402" s="111"/>
      <c r="F402" s="8" t="str">
        <f t="shared" si="2"/>
        <v> </v>
      </c>
      <c r="G402" s="8"/>
      <c r="H402" s="8"/>
      <c r="I402" s="8"/>
    </row>
    <row r="403" spans="2:9" ht="12.75">
      <c r="B403" s="110"/>
      <c r="C403" s="340"/>
      <c r="D403" s="111"/>
      <c r="E403" s="111"/>
      <c r="F403" s="8" t="str">
        <f t="shared" si="2"/>
        <v> </v>
      </c>
      <c r="G403" s="8"/>
      <c r="H403" s="8"/>
      <c r="I403" s="8"/>
    </row>
    <row r="404" spans="2:9" ht="12.75">
      <c r="B404" s="110"/>
      <c r="C404" s="340"/>
      <c r="D404" s="111"/>
      <c r="E404" s="111"/>
      <c r="F404" s="8" t="str">
        <f t="shared" si="2"/>
        <v> </v>
      </c>
      <c r="G404" s="8"/>
      <c r="H404" s="8"/>
      <c r="I404" s="8"/>
    </row>
    <row r="405" spans="2:9" ht="12.75">
      <c r="B405" s="110"/>
      <c r="C405" s="340"/>
      <c r="D405" s="111"/>
      <c r="E405" s="111"/>
      <c r="F405" s="8" t="str">
        <f t="shared" si="2"/>
        <v> </v>
      </c>
      <c r="G405" s="8"/>
      <c r="H405" s="8"/>
      <c r="I405" s="8"/>
    </row>
    <row r="406" spans="2:9" ht="12.75">
      <c r="B406" s="110"/>
      <c r="C406" s="340"/>
      <c r="D406" s="111"/>
      <c r="E406" s="111"/>
      <c r="F406" s="8" t="str">
        <f t="shared" si="2"/>
        <v> </v>
      </c>
      <c r="G406" s="8"/>
      <c r="H406" s="8"/>
      <c r="I406" s="8"/>
    </row>
    <row r="407" spans="2:9" ht="12.75">
      <c r="B407" s="110"/>
      <c r="C407" s="340"/>
      <c r="D407" s="111"/>
      <c r="E407" s="111"/>
      <c r="F407" s="8" t="str">
        <f t="shared" si="2"/>
        <v> </v>
      </c>
      <c r="G407" s="8"/>
      <c r="H407" s="8"/>
      <c r="I407" s="8"/>
    </row>
    <row r="408" spans="2:9" ht="12.75">
      <c r="B408" s="110"/>
      <c r="C408" s="340"/>
      <c r="D408" s="111"/>
      <c r="E408" s="111"/>
      <c r="F408" s="8" t="str">
        <f t="shared" si="2"/>
        <v> </v>
      </c>
      <c r="G408" s="8"/>
      <c r="H408" s="8"/>
      <c r="I408" s="8"/>
    </row>
    <row r="409" spans="2:9" ht="12.75">
      <c r="B409" s="110"/>
      <c r="C409" s="340"/>
      <c r="D409" s="111"/>
      <c r="E409" s="111"/>
      <c r="F409" s="8" t="str">
        <f t="shared" si="2"/>
        <v> </v>
      </c>
      <c r="G409" s="8"/>
      <c r="H409" s="8"/>
      <c r="I409" s="8"/>
    </row>
    <row r="410" spans="2:9" ht="12.75">
      <c r="B410" s="110"/>
      <c r="C410" s="340"/>
      <c r="D410" s="111"/>
      <c r="E410" s="111"/>
      <c r="F410" s="8" t="str">
        <f t="shared" si="2"/>
        <v> </v>
      </c>
      <c r="G410" s="8"/>
      <c r="H410" s="8"/>
      <c r="I410" s="8"/>
    </row>
    <row r="411" spans="2:9" ht="12.75">
      <c r="B411" s="110"/>
      <c r="C411" s="340"/>
      <c r="D411" s="111"/>
      <c r="E411" s="111"/>
      <c r="F411" s="8" t="str">
        <f t="shared" si="2"/>
        <v> </v>
      </c>
      <c r="G411" s="8"/>
      <c r="H411" s="8"/>
      <c r="I411" s="8"/>
    </row>
    <row r="412" spans="2:9" ht="12.75">
      <c r="B412" s="110"/>
      <c r="C412" s="340"/>
      <c r="D412" s="111"/>
      <c r="E412" s="111"/>
      <c r="F412" s="8" t="str">
        <f t="shared" si="2"/>
        <v> </v>
      </c>
      <c r="G412" s="8"/>
      <c r="H412" s="8"/>
      <c r="I412" s="8"/>
    </row>
    <row r="413" spans="2:9" ht="12.75">
      <c r="B413" s="110"/>
      <c r="C413" s="340"/>
      <c r="D413" s="111"/>
      <c r="E413" s="111"/>
      <c r="F413" s="8" t="str">
        <f t="shared" si="2"/>
        <v> </v>
      </c>
      <c r="G413" s="8"/>
      <c r="H413" s="8"/>
      <c r="I413" s="8"/>
    </row>
    <row r="414" spans="2:9" ht="12.75">
      <c r="B414" s="110"/>
      <c r="C414" s="340"/>
      <c r="D414" s="111"/>
      <c r="E414" s="111"/>
      <c r="F414" s="8" t="str">
        <f aca="true" t="shared" si="3" ref="F414:F477">B414&amp;" "&amp;D415</f>
        <v> </v>
      </c>
      <c r="G414" s="8"/>
      <c r="H414" s="8"/>
      <c r="I414" s="8"/>
    </row>
    <row r="415" spans="2:9" ht="12.75">
      <c r="B415" s="110"/>
      <c r="C415" s="340"/>
      <c r="D415" s="111"/>
      <c r="E415" s="111"/>
      <c r="F415" s="8" t="str">
        <f t="shared" si="3"/>
        <v> </v>
      </c>
      <c r="G415" s="8"/>
      <c r="H415" s="8"/>
      <c r="I415" s="8"/>
    </row>
    <row r="416" spans="2:9" ht="12.75">
      <c r="B416" s="110"/>
      <c r="C416" s="340"/>
      <c r="D416" s="111"/>
      <c r="E416" s="111"/>
      <c r="F416" s="8" t="str">
        <f t="shared" si="3"/>
        <v> </v>
      </c>
      <c r="G416" s="8"/>
      <c r="H416" s="8"/>
      <c r="I416" s="8"/>
    </row>
    <row r="417" spans="2:9" ht="12.75">
      <c r="B417" s="110"/>
      <c r="C417" s="340"/>
      <c r="D417" s="111"/>
      <c r="E417" s="111"/>
      <c r="F417" s="8" t="str">
        <f t="shared" si="3"/>
        <v> </v>
      </c>
      <c r="G417" s="8"/>
      <c r="H417" s="8"/>
      <c r="I417" s="8"/>
    </row>
    <row r="418" spans="2:9" ht="12.75">
      <c r="B418" s="110"/>
      <c r="C418" s="340"/>
      <c r="D418" s="111"/>
      <c r="E418" s="111"/>
      <c r="F418" s="8" t="str">
        <f t="shared" si="3"/>
        <v> </v>
      </c>
      <c r="G418" s="8"/>
      <c r="H418" s="8"/>
      <c r="I418" s="8"/>
    </row>
    <row r="419" spans="2:9" ht="12.75">
      <c r="B419" s="110"/>
      <c r="C419" s="340"/>
      <c r="D419" s="111"/>
      <c r="E419" s="111"/>
      <c r="F419" s="8" t="str">
        <f t="shared" si="3"/>
        <v> </v>
      </c>
      <c r="G419" s="8"/>
      <c r="H419" s="8"/>
      <c r="I419" s="8"/>
    </row>
    <row r="420" spans="2:9" ht="12.75">
      <c r="B420" s="110"/>
      <c r="C420" s="340"/>
      <c r="D420" s="111"/>
      <c r="E420" s="111"/>
      <c r="F420" s="8" t="str">
        <f t="shared" si="3"/>
        <v> </v>
      </c>
      <c r="G420" s="8"/>
      <c r="H420" s="8"/>
      <c r="I420" s="8"/>
    </row>
    <row r="421" spans="2:9" ht="12.75">
      <c r="B421" s="110"/>
      <c r="C421" s="340"/>
      <c r="D421" s="111"/>
      <c r="E421" s="111"/>
      <c r="F421" s="8" t="str">
        <f t="shared" si="3"/>
        <v> </v>
      </c>
      <c r="G421" s="8"/>
      <c r="H421" s="8"/>
      <c r="I421" s="8"/>
    </row>
    <row r="422" spans="2:9" ht="12.75">
      <c r="B422" s="110"/>
      <c r="C422" s="340"/>
      <c r="D422" s="111"/>
      <c r="E422" s="111"/>
      <c r="F422" s="8" t="str">
        <f t="shared" si="3"/>
        <v> </v>
      </c>
      <c r="G422" s="8"/>
      <c r="H422" s="8"/>
      <c r="I422" s="8"/>
    </row>
    <row r="423" spans="2:9" ht="12.75">
      <c r="B423" s="110"/>
      <c r="C423" s="340"/>
      <c r="D423" s="111"/>
      <c r="E423" s="111"/>
      <c r="F423" s="8" t="str">
        <f t="shared" si="3"/>
        <v> </v>
      </c>
      <c r="G423" s="8"/>
      <c r="H423" s="8"/>
      <c r="I423" s="8"/>
    </row>
    <row r="424" spans="2:9" ht="12.75">
      <c r="B424" s="110"/>
      <c r="C424" s="340"/>
      <c r="D424" s="111"/>
      <c r="E424" s="111"/>
      <c r="F424" s="8" t="str">
        <f t="shared" si="3"/>
        <v> </v>
      </c>
      <c r="G424" s="8"/>
      <c r="H424" s="8"/>
      <c r="I424" s="8"/>
    </row>
    <row r="425" spans="2:9" ht="12.75">
      <c r="B425" s="110"/>
      <c r="C425" s="340"/>
      <c r="D425" s="111"/>
      <c r="E425" s="111"/>
      <c r="F425" s="8" t="str">
        <f t="shared" si="3"/>
        <v> </v>
      </c>
      <c r="G425" s="8"/>
      <c r="H425" s="8"/>
      <c r="I425" s="8"/>
    </row>
    <row r="426" spans="2:9" ht="12.75">
      <c r="B426" s="110"/>
      <c r="C426" s="340"/>
      <c r="D426" s="111"/>
      <c r="E426" s="111"/>
      <c r="F426" s="8" t="str">
        <f t="shared" si="3"/>
        <v> </v>
      </c>
      <c r="G426" s="8"/>
      <c r="H426" s="8"/>
      <c r="I426" s="8"/>
    </row>
    <row r="427" spans="2:9" ht="12.75">
      <c r="B427" s="110"/>
      <c r="C427" s="340"/>
      <c r="D427" s="111"/>
      <c r="E427" s="111"/>
      <c r="F427" s="8" t="str">
        <f t="shared" si="3"/>
        <v> </v>
      </c>
      <c r="G427" s="8"/>
      <c r="H427" s="8"/>
      <c r="I427" s="8"/>
    </row>
    <row r="428" spans="2:9" ht="12.75">
      <c r="B428" s="110"/>
      <c r="C428" s="340"/>
      <c r="D428" s="111"/>
      <c r="E428" s="111"/>
      <c r="F428" s="8" t="str">
        <f t="shared" si="3"/>
        <v> </v>
      </c>
      <c r="G428" s="8"/>
      <c r="H428" s="8"/>
      <c r="I428" s="8"/>
    </row>
    <row r="429" spans="2:9" ht="12.75">
      <c r="B429" s="110"/>
      <c r="C429" s="340"/>
      <c r="D429" s="111"/>
      <c r="E429" s="111"/>
      <c r="F429" s="8" t="str">
        <f t="shared" si="3"/>
        <v> </v>
      </c>
      <c r="G429" s="8"/>
      <c r="H429" s="8"/>
      <c r="I429" s="8"/>
    </row>
    <row r="430" spans="2:9" ht="12.75">
      <c r="B430" s="110"/>
      <c r="C430" s="340"/>
      <c r="D430" s="111"/>
      <c r="E430" s="111"/>
      <c r="F430" s="8" t="str">
        <f t="shared" si="3"/>
        <v> </v>
      </c>
      <c r="G430" s="8"/>
      <c r="H430" s="8"/>
      <c r="I430" s="8"/>
    </row>
    <row r="431" spans="2:9" ht="12.75">
      <c r="B431" s="110"/>
      <c r="C431" s="340"/>
      <c r="D431" s="111"/>
      <c r="E431" s="111"/>
      <c r="F431" s="8" t="str">
        <f t="shared" si="3"/>
        <v> </v>
      </c>
      <c r="G431" s="8"/>
      <c r="H431" s="8"/>
      <c r="I431" s="8"/>
    </row>
    <row r="432" spans="2:9" ht="12.75">
      <c r="B432" s="110"/>
      <c r="C432" s="340"/>
      <c r="D432" s="111"/>
      <c r="E432" s="111"/>
      <c r="F432" s="8" t="str">
        <f t="shared" si="3"/>
        <v> </v>
      </c>
      <c r="G432" s="8"/>
      <c r="H432" s="8"/>
      <c r="I432" s="8"/>
    </row>
    <row r="433" spans="2:9" ht="12.75">
      <c r="B433" s="110"/>
      <c r="C433" s="340"/>
      <c r="D433" s="111"/>
      <c r="E433" s="111"/>
      <c r="F433" s="8" t="str">
        <f t="shared" si="3"/>
        <v> </v>
      </c>
      <c r="G433" s="8"/>
      <c r="H433" s="8"/>
      <c r="I433" s="8"/>
    </row>
    <row r="434" spans="2:9" ht="12.75">
      <c r="B434" s="110"/>
      <c r="C434" s="340"/>
      <c r="D434" s="111"/>
      <c r="E434" s="111"/>
      <c r="F434" s="8" t="str">
        <f t="shared" si="3"/>
        <v> </v>
      </c>
      <c r="G434" s="8"/>
      <c r="H434" s="8"/>
      <c r="I434" s="8"/>
    </row>
    <row r="435" spans="2:9" ht="12.75">
      <c r="B435" s="110"/>
      <c r="C435" s="340"/>
      <c r="D435" s="111"/>
      <c r="E435" s="111"/>
      <c r="F435" s="8" t="str">
        <f t="shared" si="3"/>
        <v> </v>
      </c>
      <c r="G435" s="8"/>
      <c r="H435" s="8"/>
      <c r="I435" s="8"/>
    </row>
    <row r="436" spans="2:9" ht="12.75">
      <c r="B436" s="110"/>
      <c r="C436" s="340"/>
      <c r="D436" s="111"/>
      <c r="E436" s="111"/>
      <c r="F436" s="8" t="str">
        <f t="shared" si="3"/>
        <v> </v>
      </c>
      <c r="G436" s="8"/>
      <c r="H436" s="8"/>
      <c r="I436" s="8"/>
    </row>
    <row r="437" spans="2:9" ht="12.75">
      <c r="B437" s="110"/>
      <c r="C437" s="340"/>
      <c r="D437" s="111"/>
      <c r="E437" s="111"/>
      <c r="F437" s="8" t="str">
        <f t="shared" si="3"/>
        <v> </v>
      </c>
      <c r="G437" s="8"/>
      <c r="H437" s="8"/>
      <c r="I437" s="8"/>
    </row>
    <row r="438" spans="2:9" ht="12.75">
      <c r="B438" s="110"/>
      <c r="C438" s="340"/>
      <c r="D438" s="111"/>
      <c r="E438" s="111"/>
      <c r="F438" s="8" t="str">
        <f t="shared" si="3"/>
        <v> </v>
      </c>
      <c r="G438" s="8"/>
      <c r="H438" s="8"/>
      <c r="I438" s="8"/>
    </row>
    <row r="439" spans="2:9" ht="12.75">
      <c r="B439" s="110"/>
      <c r="C439" s="340"/>
      <c r="D439" s="111"/>
      <c r="E439" s="111"/>
      <c r="F439" s="8" t="str">
        <f t="shared" si="3"/>
        <v> </v>
      </c>
      <c r="G439" s="8"/>
      <c r="H439" s="8"/>
      <c r="I439" s="8"/>
    </row>
    <row r="440" spans="2:9" ht="12.75">
      <c r="B440" s="110"/>
      <c r="C440" s="340"/>
      <c r="D440" s="111"/>
      <c r="E440" s="111"/>
      <c r="F440" s="8" t="str">
        <f t="shared" si="3"/>
        <v> </v>
      </c>
      <c r="G440" s="8"/>
      <c r="H440" s="8"/>
      <c r="I440" s="8"/>
    </row>
    <row r="441" spans="2:9" ht="12.75">
      <c r="B441" s="110"/>
      <c r="C441" s="340"/>
      <c r="D441" s="111"/>
      <c r="E441" s="111"/>
      <c r="F441" s="8" t="str">
        <f t="shared" si="3"/>
        <v> </v>
      </c>
      <c r="G441" s="8"/>
      <c r="H441" s="8"/>
      <c r="I441" s="8"/>
    </row>
    <row r="442" spans="2:9" ht="12.75">
      <c r="B442" s="110"/>
      <c r="C442" s="340"/>
      <c r="D442" s="111"/>
      <c r="E442" s="111"/>
      <c r="F442" s="8" t="str">
        <f t="shared" si="3"/>
        <v> </v>
      </c>
      <c r="G442" s="8"/>
      <c r="H442" s="8"/>
      <c r="I442" s="8"/>
    </row>
    <row r="443" spans="2:9" ht="12.75">
      <c r="B443" s="110"/>
      <c r="C443" s="340"/>
      <c r="D443" s="111"/>
      <c r="E443" s="111"/>
      <c r="F443" s="8" t="str">
        <f t="shared" si="3"/>
        <v> </v>
      </c>
      <c r="G443" s="8"/>
      <c r="H443" s="8"/>
      <c r="I443" s="8"/>
    </row>
    <row r="444" spans="2:9" ht="12.75">
      <c r="B444" s="110"/>
      <c r="C444" s="340"/>
      <c r="D444" s="111"/>
      <c r="E444" s="111"/>
      <c r="F444" s="8" t="str">
        <f t="shared" si="3"/>
        <v> </v>
      </c>
      <c r="G444" s="8"/>
      <c r="H444" s="8"/>
      <c r="I444" s="8"/>
    </row>
    <row r="445" spans="2:9" ht="12.75">
      <c r="B445" s="110"/>
      <c r="C445" s="340"/>
      <c r="D445" s="111"/>
      <c r="E445" s="111"/>
      <c r="F445" s="8" t="str">
        <f t="shared" si="3"/>
        <v> </v>
      </c>
      <c r="G445" s="8"/>
      <c r="H445" s="8"/>
      <c r="I445" s="8"/>
    </row>
    <row r="446" spans="2:9" ht="12.75">
      <c r="B446" s="110"/>
      <c r="C446" s="340"/>
      <c r="D446" s="111"/>
      <c r="E446" s="111"/>
      <c r="F446" s="8" t="str">
        <f t="shared" si="3"/>
        <v> </v>
      </c>
      <c r="G446" s="8"/>
      <c r="H446" s="8"/>
      <c r="I446" s="8"/>
    </row>
    <row r="447" spans="2:9" ht="12.75">
      <c r="B447" s="110"/>
      <c r="C447" s="340"/>
      <c r="D447" s="111"/>
      <c r="E447" s="111"/>
      <c r="F447" s="8" t="str">
        <f t="shared" si="3"/>
        <v> </v>
      </c>
      <c r="G447" s="8"/>
      <c r="H447" s="8"/>
      <c r="I447" s="8"/>
    </row>
    <row r="448" spans="2:9" ht="12.75">
      <c r="B448" s="110"/>
      <c r="C448" s="340"/>
      <c r="D448" s="111"/>
      <c r="E448" s="111"/>
      <c r="F448" s="8" t="str">
        <f t="shared" si="3"/>
        <v> </v>
      </c>
      <c r="G448" s="8"/>
      <c r="H448" s="8"/>
      <c r="I448" s="8"/>
    </row>
    <row r="449" spans="2:9" ht="12.75">
      <c r="B449" s="110"/>
      <c r="C449" s="340"/>
      <c r="D449" s="111"/>
      <c r="E449" s="111"/>
      <c r="F449" s="8" t="str">
        <f t="shared" si="3"/>
        <v> </v>
      </c>
      <c r="G449" s="8"/>
      <c r="H449" s="8"/>
      <c r="I449" s="8"/>
    </row>
    <row r="450" spans="2:9" ht="12.75">
      <c r="B450" s="110"/>
      <c r="C450" s="340"/>
      <c r="D450" s="111"/>
      <c r="E450" s="111"/>
      <c r="F450" s="8" t="str">
        <f t="shared" si="3"/>
        <v> </v>
      </c>
      <c r="G450" s="8"/>
      <c r="H450" s="8"/>
      <c r="I450" s="8"/>
    </row>
    <row r="451" spans="2:9" ht="12.75">
      <c r="B451" s="110"/>
      <c r="C451" s="340"/>
      <c r="D451" s="111"/>
      <c r="E451" s="111"/>
      <c r="F451" s="8" t="str">
        <f t="shared" si="3"/>
        <v> </v>
      </c>
      <c r="G451" s="8"/>
      <c r="H451" s="8"/>
      <c r="I451" s="8"/>
    </row>
    <row r="452" spans="2:9" ht="12.75">
      <c r="B452" s="110"/>
      <c r="C452" s="340"/>
      <c r="D452" s="111"/>
      <c r="E452" s="111"/>
      <c r="F452" s="8" t="str">
        <f t="shared" si="3"/>
        <v> </v>
      </c>
      <c r="G452" s="8"/>
      <c r="H452" s="8"/>
      <c r="I452" s="8"/>
    </row>
    <row r="453" spans="2:9" ht="12.75">
      <c r="B453" s="110"/>
      <c r="C453" s="340"/>
      <c r="D453" s="111"/>
      <c r="E453" s="111"/>
      <c r="F453" s="8" t="str">
        <f t="shared" si="3"/>
        <v> </v>
      </c>
      <c r="G453" s="8"/>
      <c r="H453" s="8"/>
      <c r="I453" s="8"/>
    </row>
    <row r="454" spans="2:9" ht="12.75">
      <c r="B454" s="110"/>
      <c r="C454" s="340"/>
      <c r="D454" s="111"/>
      <c r="E454" s="111"/>
      <c r="F454" s="8" t="str">
        <f t="shared" si="3"/>
        <v> </v>
      </c>
      <c r="G454" s="8"/>
      <c r="H454" s="8"/>
      <c r="I454" s="8"/>
    </row>
    <row r="455" spans="2:9" ht="12.75">
      <c r="B455" s="110"/>
      <c r="C455" s="340"/>
      <c r="D455" s="111"/>
      <c r="E455" s="111"/>
      <c r="F455" s="8" t="str">
        <f t="shared" si="3"/>
        <v> </v>
      </c>
      <c r="G455" s="8"/>
      <c r="H455" s="8"/>
      <c r="I455" s="8"/>
    </row>
    <row r="456" spans="2:9" ht="12.75">
      <c r="B456" s="110"/>
      <c r="C456" s="340"/>
      <c r="D456" s="111"/>
      <c r="E456" s="111"/>
      <c r="F456" s="8" t="str">
        <f t="shared" si="3"/>
        <v> </v>
      </c>
      <c r="G456" s="8"/>
      <c r="H456" s="8"/>
      <c r="I456" s="8"/>
    </row>
    <row r="457" spans="2:9" ht="12.75">
      <c r="B457" s="110"/>
      <c r="C457" s="340"/>
      <c r="D457" s="111"/>
      <c r="E457" s="111"/>
      <c r="F457" s="8" t="str">
        <f t="shared" si="3"/>
        <v> </v>
      </c>
      <c r="G457" s="8"/>
      <c r="H457" s="8"/>
      <c r="I457" s="8"/>
    </row>
    <row r="458" spans="2:9" ht="12.75">
      <c r="B458" s="110"/>
      <c r="C458" s="340"/>
      <c r="D458" s="111"/>
      <c r="E458" s="111"/>
      <c r="F458" s="8" t="str">
        <f t="shared" si="3"/>
        <v> </v>
      </c>
      <c r="G458" s="8"/>
      <c r="H458" s="8"/>
      <c r="I458" s="8"/>
    </row>
    <row r="459" spans="2:9" ht="12.75">
      <c r="B459" s="110"/>
      <c r="C459" s="340"/>
      <c r="D459" s="111"/>
      <c r="E459" s="111"/>
      <c r="F459" s="8" t="str">
        <f t="shared" si="3"/>
        <v> </v>
      </c>
      <c r="G459" s="8"/>
      <c r="H459" s="8"/>
      <c r="I459" s="8"/>
    </row>
    <row r="460" spans="2:9" ht="12.75">
      <c r="B460" s="110"/>
      <c r="C460" s="340"/>
      <c r="D460" s="111"/>
      <c r="E460" s="111"/>
      <c r="F460" s="8" t="str">
        <f t="shared" si="3"/>
        <v> </v>
      </c>
      <c r="G460" s="8"/>
      <c r="H460" s="8"/>
      <c r="I460" s="8"/>
    </row>
    <row r="461" spans="2:9" ht="12.75">
      <c r="B461" s="110"/>
      <c r="C461" s="340"/>
      <c r="D461" s="111"/>
      <c r="E461" s="111"/>
      <c r="F461" s="8" t="str">
        <f t="shared" si="3"/>
        <v> </v>
      </c>
      <c r="G461" s="8"/>
      <c r="H461" s="8"/>
      <c r="I461" s="8"/>
    </row>
    <row r="462" spans="2:9" ht="12.75">
      <c r="B462" s="110"/>
      <c r="C462" s="340"/>
      <c r="D462" s="111"/>
      <c r="E462" s="111"/>
      <c r="F462" s="8" t="str">
        <f t="shared" si="3"/>
        <v> </v>
      </c>
      <c r="G462" s="8"/>
      <c r="H462" s="8"/>
      <c r="I462" s="8"/>
    </row>
    <row r="463" spans="2:6" ht="12.75">
      <c r="B463" s="110"/>
      <c r="C463" s="340"/>
      <c r="D463" s="111"/>
      <c r="E463" s="111"/>
      <c r="F463" s="112" t="str">
        <f t="shared" si="3"/>
        <v> </v>
      </c>
    </row>
    <row r="464" spans="2:6" ht="12.75">
      <c r="B464" s="110"/>
      <c r="C464" s="340"/>
      <c r="D464" s="111"/>
      <c r="E464" s="111"/>
      <c r="F464" s="112" t="str">
        <f t="shared" si="3"/>
        <v> </v>
      </c>
    </row>
    <row r="465" spans="2:6" ht="12.75">
      <c r="B465" s="110"/>
      <c r="C465" s="340"/>
      <c r="D465" s="111"/>
      <c r="E465" s="111"/>
      <c r="F465" s="112" t="str">
        <f t="shared" si="3"/>
        <v> </v>
      </c>
    </row>
    <row r="466" spans="2:6" ht="12.75">
      <c r="B466" s="110"/>
      <c r="C466" s="340"/>
      <c r="D466" s="111"/>
      <c r="E466" s="111"/>
      <c r="F466" s="112" t="str">
        <f t="shared" si="3"/>
        <v> </v>
      </c>
    </row>
    <row r="467" spans="2:6" ht="12.75">
      <c r="B467" s="110"/>
      <c r="C467" s="340"/>
      <c r="D467" s="111"/>
      <c r="E467" s="111"/>
      <c r="F467" s="112" t="str">
        <f t="shared" si="3"/>
        <v> </v>
      </c>
    </row>
    <row r="468" spans="2:6" ht="12.75">
      <c r="B468" s="110"/>
      <c r="C468" s="340"/>
      <c r="D468" s="111"/>
      <c r="E468" s="111"/>
      <c r="F468" s="112" t="str">
        <f t="shared" si="3"/>
        <v> </v>
      </c>
    </row>
    <row r="469" spans="2:6" ht="12.75">
      <c r="B469" s="110"/>
      <c r="C469" s="340"/>
      <c r="D469" s="111"/>
      <c r="E469" s="111"/>
      <c r="F469" s="112" t="str">
        <f t="shared" si="3"/>
        <v> </v>
      </c>
    </row>
    <row r="470" spans="2:6" ht="12.75">
      <c r="B470" s="110"/>
      <c r="C470" s="340"/>
      <c r="D470" s="111"/>
      <c r="E470" s="111"/>
      <c r="F470" s="112" t="str">
        <f t="shared" si="3"/>
        <v> </v>
      </c>
    </row>
    <row r="471" spans="2:6" ht="12.75">
      <c r="B471" s="110"/>
      <c r="C471" s="340"/>
      <c r="D471" s="111"/>
      <c r="E471" s="111"/>
      <c r="F471" s="112" t="str">
        <f t="shared" si="3"/>
        <v> </v>
      </c>
    </row>
    <row r="472" spans="2:6" ht="12.75">
      <c r="B472" s="110"/>
      <c r="C472" s="340"/>
      <c r="D472" s="111"/>
      <c r="E472" s="111"/>
      <c r="F472" s="112" t="str">
        <f t="shared" si="3"/>
        <v> </v>
      </c>
    </row>
    <row r="473" spans="2:6" ht="12.75">
      <c r="B473" s="110"/>
      <c r="C473" s="340"/>
      <c r="D473" s="111"/>
      <c r="E473" s="111"/>
      <c r="F473" s="112" t="str">
        <f t="shared" si="3"/>
        <v> </v>
      </c>
    </row>
    <row r="474" spans="2:6" ht="12.75">
      <c r="B474" s="110"/>
      <c r="C474" s="340"/>
      <c r="D474" s="111"/>
      <c r="E474" s="111"/>
      <c r="F474" s="112" t="str">
        <f t="shared" si="3"/>
        <v> </v>
      </c>
    </row>
    <row r="475" spans="2:6" ht="12.75">
      <c r="B475" s="110"/>
      <c r="C475" s="340"/>
      <c r="D475" s="111"/>
      <c r="E475" s="111"/>
      <c r="F475" s="112" t="str">
        <f t="shared" si="3"/>
        <v> </v>
      </c>
    </row>
    <row r="476" spans="2:6" ht="12.75">
      <c r="B476" s="110"/>
      <c r="C476" s="340"/>
      <c r="D476" s="111"/>
      <c r="E476" s="111"/>
      <c r="F476" s="112" t="str">
        <f t="shared" si="3"/>
        <v> </v>
      </c>
    </row>
    <row r="477" spans="2:6" ht="12.75">
      <c r="B477" s="110"/>
      <c r="C477" s="340"/>
      <c r="D477" s="111"/>
      <c r="E477" s="111"/>
      <c r="F477" s="112" t="str">
        <f t="shared" si="3"/>
        <v> </v>
      </c>
    </row>
    <row r="478" spans="2:6" ht="12.75">
      <c r="B478" s="110"/>
      <c r="C478" s="340"/>
      <c r="D478" s="111"/>
      <c r="E478" s="111"/>
      <c r="F478" s="112" t="str">
        <f aca="true" t="shared" si="4" ref="F478:F498">B478&amp;" "&amp;D479</f>
        <v> </v>
      </c>
    </row>
    <row r="479" spans="2:6" ht="12.75">
      <c r="B479" s="110"/>
      <c r="C479" s="340"/>
      <c r="D479" s="111"/>
      <c r="E479" s="111"/>
      <c r="F479" s="112" t="str">
        <f t="shared" si="4"/>
        <v> </v>
      </c>
    </row>
    <row r="480" spans="2:6" ht="12.75">
      <c r="B480" s="110"/>
      <c r="C480" s="340"/>
      <c r="D480" s="111"/>
      <c r="E480" s="111"/>
      <c r="F480" s="112" t="str">
        <f t="shared" si="4"/>
        <v> </v>
      </c>
    </row>
    <row r="481" spans="2:6" ht="12.75">
      <c r="B481" s="110"/>
      <c r="C481" s="340"/>
      <c r="D481" s="111"/>
      <c r="E481" s="111"/>
      <c r="F481" s="112" t="str">
        <f t="shared" si="4"/>
        <v> </v>
      </c>
    </row>
    <row r="482" spans="2:6" ht="12.75">
      <c r="B482" s="110"/>
      <c r="C482" s="340"/>
      <c r="D482" s="111"/>
      <c r="E482" s="111"/>
      <c r="F482" s="112" t="str">
        <f t="shared" si="4"/>
        <v> </v>
      </c>
    </row>
    <row r="483" spans="2:6" ht="12.75">
      <c r="B483" s="110"/>
      <c r="C483" s="340"/>
      <c r="D483" s="111"/>
      <c r="E483" s="111"/>
      <c r="F483" s="112" t="str">
        <f t="shared" si="4"/>
        <v> </v>
      </c>
    </row>
    <row r="484" spans="2:6" ht="12.75">
      <c r="B484" s="110"/>
      <c r="C484" s="340"/>
      <c r="D484" s="111"/>
      <c r="E484" s="111"/>
      <c r="F484" s="112" t="str">
        <f t="shared" si="4"/>
        <v> </v>
      </c>
    </row>
    <row r="485" spans="2:6" ht="12.75">
      <c r="B485" s="110"/>
      <c r="C485" s="340"/>
      <c r="D485" s="111"/>
      <c r="E485" s="111"/>
      <c r="F485" s="112" t="str">
        <f t="shared" si="4"/>
        <v> </v>
      </c>
    </row>
    <row r="486" spans="2:6" ht="12.75">
      <c r="B486" s="110"/>
      <c r="C486" s="340"/>
      <c r="D486" s="111"/>
      <c r="E486" s="111"/>
      <c r="F486" s="112" t="str">
        <f t="shared" si="4"/>
        <v> </v>
      </c>
    </row>
    <row r="487" spans="2:6" ht="12.75">
      <c r="B487" s="110"/>
      <c r="C487" s="340"/>
      <c r="D487" s="111"/>
      <c r="E487" s="111"/>
      <c r="F487" s="112" t="str">
        <f t="shared" si="4"/>
        <v> </v>
      </c>
    </row>
    <row r="488" spans="2:6" ht="12.75">
      <c r="B488" s="110"/>
      <c r="C488" s="340"/>
      <c r="D488" s="111"/>
      <c r="E488" s="111"/>
      <c r="F488" s="112" t="str">
        <f t="shared" si="4"/>
        <v> </v>
      </c>
    </row>
    <row r="489" spans="2:6" ht="12.75">
      <c r="B489" s="110"/>
      <c r="C489" s="340"/>
      <c r="D489" s="111"/>
      <c r="E489" s="111"/>
      <c r="F489" s="112" t="str">
        <f t="shared" si="4"/>
        <v> </v>
      </c>
    </row>
    <row r="490" spans="2:6" ht="12.75">
      <c r="B490" s="110"/>
      <c r="C490" s="340"/>
      <c r="D490" s="111"/>
      <c r="E490" s="111"/>
      <c r="F490" s="112" t="str">
        <f t="shared" si="4"/>
        <v> </v>
      </c>
    </row>
    <row r="491" spans="2:6" ht="12.75">
      <c r="B491" s="110"/>
      <c r="C491" s="340"/>
      <c r="D491" s="111"/>
      <c r="E491" s="111"/>
      <c r="F491" s="112" t="str">
        <f t="shared" si="4"/>
        <v> </v>
      </c>
    </row>
    <row r="492" spans="2:6" ht="12.75">
      <c r="B492" s="110"/>
      <c r="C492" s="340"/>
      <c r="D492" s="111"/>
      <c r="E492" s="111"/>
      <c r="F492" s="112" t="str">
        <f t="shared" si="4"/>
        <v> </v>
      </c>
    </row>
    <row r="493" spans="2:6" ht="12.75">
      <c r="B493" s="110"/>
      <c r="C493" s="340"/>
      <c r="D493" s="111"/>
      <c r="E493" s="111"/>
      <c r="F493" s="112" t="str">
        <f t="shared" si="4"/>
        <v> </v>
      </c>
    </row>
    <row r="494" spans="2:6" ht="12.75">
      <c r="B494" s="110"/>
      <c r="C494" s="340"/>
      <c r="D494" s="111"/>
      <c r="E494" s="111"/>
      <c r="F494" s="112" t="str">
        <f t="shared" si="4"/>
        <v> </v>
      </c>
    </row>
    <row r="495" spans="2:6" ht="12.75">
      <c r="B495" s="110"/>
      <c r="C495" s="340"/>
      <c r="D495" s="111"/>
      <c r="E495" s="111"/>
      <c r="F495" s="112" t="str">
        <f t="shared" si="4"/>
        <v> </v>
      </c>
    </row>
    <row r="496" spans="2:6" ht="12.75">
      <c r="B496" s="110"/>
      <c r="C496" s="340"/>
      <c r="D496" s="111"/>
      <c r="E496" s="111"/>
      <c r="F496" s="112" t="str">
        <f t="shared" si="4"/>
        <v> </v>
      </c>
    </row>
    <row r="497" spans="2:6" ht="12.75">
      <c r="B497" s="110"/>
      <c r="C497" s="340"/>
      <c r="D497" s="111"/>
      <c r="E497" s="111"/>
      <c r="F497" s="112" t="str">
        <f t="shared" si="4"/>
        <v> </v>
      </c>
    </row>
    <row r="498" spans="2:6" ht="12.75">
      <c r="B498" s="110"/>
      <c r="C498" s="340"/>
      <c r="D498" s="111"/>
      <c r="E498" s="111"/>
      <c r="F498" s="112" t="str">
        <f t="shared" si="4"/>
        <v> </v>
      </c>
    </row>
    <row r="499" ht="12.75">
      <c r="D499" s="111"/>
    </row>
  </sheetData>
  <sheetProtection sheet="1" objects="1" scenarios="1"/>
  <mergeCells count="4">
    <mergeCell ref="T2:AC3"/>
    <mergeCell ref="B2:B4"/>
    <mergeCell ref="G1:P1"/>
    <mergeCell ref="Q1:S1"/>
  </mergeCells>
  <conditionalFormatting sqref="E40 D28:E28 E25:E26 D20:E24 D10:E10 D6:E6 D18:E18 C5:E5">
    <cfRule type="cellIs" priority="1" dxfId="0" operator="equal" stopIfTrue="1">
      <formula>0</formula>
    </cfRule>
  </conditionalFormatting>
  <printOptions horizontalCentered="1"/>
  <pageMargins left="0.7480314960629921" right="0.7480314960629921" top="0.984251968503937" bottom="0.7" header="0.79" footer="0.5118110236220472"/>
  <pageSetup fitToHeight="0" fitToWidth="1" horizontalDpi="300" verticalDpi="300" orientation="landscape" paperSize="9" scale="86" r:id="rId1"/>
  <headerFooter alignWithMargins="0">
    <oddHeader xml:space="preserve">&amp;L    &amp;F&amp;RBlatt &amp;A Seite &amp;P    </oddHeader>
  </headerFooter>
  <rowBreaks count="2" manualBreakCount="2">
    <brk id="40" max="29" man="1"/>
    <brk id="74" max="2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9.140625" style="0" customWidth="1"/>
    <col min="4" max="4" width="11.57421875" style="0" customWidth="1"/>
    <col min="5" max="5" width="6.8515625" style="0" customWidth="1"/>
    <col min="6" max="7" width="7.7109375" style="0" customWidth="1"/>
    <col min="8" max="8" width="8.421875" style="0" customWidth="1"/>
    <col min="9" max="9" width="8.28125" style="0" customWidth="1"/>
    <col min="10" max="10" width="19.421875" style="0" customWidth="1"/>
    <col min="13" max="13" width="15.8515625" style="0" customWidth="1"/>
    <col min="14" max="14" width="2.7109375" style="0" customWidth="1"/>
  </cols>
  <sheetData>
    <row r="1" ht="8.25" customHeight="1"/>
    <row r="2" spans="2:12" ht="12.75">
      <c r="B2" s="359"/>
      <c r="C2" s="359"/>
      <c r="D2" s="359"/>
      <c r="E2" s="359"/>
      <c r="F2" s="359"/>
      <c r="G2" s="359"/>
      <c r="H2" s="359"/>
      <c r="I2" s="359"/>
      <c r="J2" s="364" t="s">
        <v>289</v>
      </c>
      <c r="K2" s="362">
        <f>'Anzeige Bl. 1'!$AA$2</f>
        <v>40277</v>
      </c>
      <c r="L2" s="363"/>
    </row>
    <row r="3" spans="1:14" ht="12.7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72"/>
      <c r="L3" s="272"/>
      <c r="M3" s="268"/>
      <c r="N3" s="268"/>
    </row>
    <row r="4" spans="1:14" ht="25.5" customHeight="1">
      <c r="A4" s="268"/>
      <c r="B4" s="273"/>
      <c r="C4" s="274" t="s">
        <v>113</v>
      </c>
      <c r="D4" s="274" t="s">
        <v>114</v>
      </c>
      <c r="E4" s="624" t="s">
        <v>115</v>
      </c>
      <c r="F4" s="624"/>
      <c r="G4" s="624" t="s">
        <v>115</v>
      </c>
      <c r="H4" s="624"/>
      <c r="I4" s="268"/>
      <c r="J4" s="618" t="s">
        <v>167</v>
      </c>
      <c r="K4" s="491"/>
      <c r="L4" s="619"/>
      <c r="M4" s="613" t="s">
        <v>328</v>
      </c>
      <c r="N4" s="268"/>
    </row>
    <row r="5" spans="1:14" ht="12.75" customHeight="1">
      <c r="A5" s="268"/>
      <c r="B5" s="621" t="s">
        <v>49</v>
      </c>
      <c r="C5" s="275" t="s">
        <v>195</v>
      </c>
      <c r="D5" s="276" t="s">
        <v>189</v>
      </c>
      <c r="E5" s="276" t="s">
        <v>194</v>
      </c>
      <c r="F5" s="276" t="s">
        <v>193</v>
      </c>
      <c r="G5" s="276" t="s">
        <v>191</v>
      </c>
      <c r="H5" s="276" t="s">
        <v>192</v>
      </c>
      <c r="I5" s="277"/>
      <c r="J5" s="620" t="s">
        <v>325</v>
      </c>
      <c r="K5" s="616" t="s">
        <v>309</v>
      </c>
      <c r="L5" s="616" t="s">
        <v>327</v>
      </c>
      <c r="M5" s="614"/>
      <c r="N5" s="268"/>
    </row>
    <row r="6" spans="1:14" ht="12.75" customHeight="1">
      <c r="A6" s="268"/>
      <c r="B6" s="622"/>
      <c r="C6" s="278" t="s">
        <v>116</v>
      </c>
      <c r="D6" s="279" t="s">
        <v>116</v>
      </c>
      <c r="E6" s="279" t="s">
        <v>190</v>
      </c>
      <c r="F6" s="279" t="s">
        <v>190</v>
      </c>
      <c r="G6" s="279" t="s">
        <v>190</v>
      </c>
      <c r="H6" s="279" t="s">
        <v>190</v>
      </c>
      <c r="I6" s="277"/>
      <c r="J6" s="620"/>
      <c r="K6" s="623"/>
      <c r="L6" s="617"/>
      <c r="M6" s="615"/>
      <c r="N6" s="268"/>
    </row>
    <row r="7" spans="1:14" ht="12.75" customHeight="1" hidden="1">
      <c r="A7" s="268"/>
      <c r="B7" s="280">
        <v>0</v>
      </c>
      <c r="C7" s="281"/>
      <c r="D7" s="282"/>
      <c r="E7" s="282">
        <v>0</v>
      </c>
      <c r="F7" s="282"/>
      <c r="G7" s="282"/>
      <c r="H7" s="282"/>
      <c r="I7" s="268"/>
      <c r="J7" s="280"/>
      <c r="K7" s="283"/>
      <c r="L7" s="283">
        <v>1</v>
      </c>
      <c r="M7" s="356">
        <v>1</v>
      </c>
      <c r="N7" s="268"/>
    </row>
    <row r="8" spans="1:14" ht="15.75" customHeight="1">
      <c r="A8" s="268"/>
      <c r="B8" s="284">
        <v>1.8</v>
      </c>
      <c r="C8" s="285">
        <f aca="true" t="shared" si="0" ref="C8:C23">300/B8*0.159</f>
        <v>26.5</v>
      </c>
      <c r="D8" s="285">
        <f aca="true" t="shared" si="1" ref="D8:D23">4*(300/B8)</f>
        <v>666.6666666666666</v>
      </c>
      <c r="E8" s="293">
        <v>63.28</v>
      </c>
      <c r="F8" s="293">
        <v>386.24</v>
      </c>
      <c r="G8" s="286">
        <f aca="true" t="shared" si="2" ref="G8:G16">20*LOG10(E8)</f>
        <v>36.025329409792405</v>
      </c>
      <c r="H8" s="286">
        <f aca="true" t="shared" si="3" ref="H8:H16">20*LOG10(F8)</f>
        <v>51.737144968345106</v>
      </c>
      <c r="I8" s="268"/>
      <c r="J8" s="387" t="s">
        <v>310</v>
      </c>
      <c r="K8" s="287" t="s">
        <v>58</v>
      </c>
      <c r="L8" s="394">
        <v>1</v>
      </c>
      <c r="M8" s="357">
        <v>0.5</v>
      </c>
      <c r="N8" s="268"/>
    </row>
    <row r="9" spans="1:14" ht="15.75" customHeight="1">
      <c r="A9" s="268"/>
      <c r="B9" s="285">
        <v>3.5</v>
      </c>
      <c r="C9" s="285">
        <f t="shared" si="0"/>
        <v>13.628571428571428</v>
      </c>
      <c r="D9" s="285">
        <f t="shared" si="1"/>
        <v>342.85714285714283</v>
      </c>
      <c r="E9" s="293">
        <v>44.63</v>
      </c>
      <c r="F9" s="293">
        <v>192.11</v>
      </c>
      <c r="G9" s="286">
        <f t="shared" si="2"/>
        <v>32.99253773681059</v>
      </c>
      <c r="H9" s="286">
        <f t="shared" si="3"/>
        <v>45.67099944005369</v>
      </c>
      <c r="I9" s="268"/>
      <c r="J9" s="387" t="s">
        <v>315</v>
      </c>
      <c r="K9" s="283" t="s">
        <v>62</v>
      </c>
      <c r="L9" s="283">
        <v>1</v>
      </c>
      <c r="M9" s="356">
        <v>1</v>
      </c>
      <c r="N9" s="268"/>
    </row>
    <row r="10" spans="1:14" ht="15.75" customHeight="1">
      <c r="A10" s="268"/>
      <c r="B10" s="285">
        <v>7</v>
      </c>
      <c r="C10" s="285">
        <f t="shared" si="0"/>
        <v>6.814285714285714</v>
      </c>
      <c r="D10" s="285">
        <f t="shared" si="1"/>
        <v>171.42857142857142</v>
      </c>
      <c r="E10" s="293">
        <v>32.65</v>
      </c>
      <c r="F10" s="293">
        <v>102.82</v>
      </c>
      <c r="G10" s="286">
        <f t="shared" si="2"/>
        <v>30.277663712221855</v>
      </c>
      <c r="H10" s="286">
        <f t="shared" si="3"/>
        <v>40.2415519906203</v>
      </c>
      <c r="I10" s="268"/>
      <c r="J10" s="387" t="s">
        <v>314</v>
      </c>
      <c r="K10" s="283" t="s">
        <v>63</v>
      </c>
      <c r="L10" s="394">
        <v>1</v>
      </c>
      <c r="M10" s="358">
        <v>0.5</v>
      </c>
      <c r="N10" s="268"/>
    </row>
    <row r="11" spans="1:14" ht="15.75" customHeight="1">
      <c r="A11" s="268"/>
      <c r="B11" s="285">
        <v>10.1</v>
      </c>
      <c r="C11" s="285">
        <f t="shared" si="0"/>
        <v>4.722772277227723</v>
      </c>
      <c r="D11" s="285">
        <f t="shared" si="1"/>
        <v>118.81188118811882</v>
      </c>
      <c r="E11" s="293">
        <v>28</v>
      </c>
      <c r="F11" s="293">
        <v>73</v>
      </c>
      <c r="G11" s="41">
        <f t="shared" si="2"/>
        <v>28.943160626844385</v>
      </c>
      <c r="H11" s="41">
        <f t="shared" si="3"/>
        <v>37.266457202409114</v>
      </c>
      <c r="I11" s="268"/>
      <c r="J11" s="387" t="s">
        <v>313</v>
      </c>
      <c r="K11" s="283" t="s">
        <v>65</v>
      </c>
      <c r="L11" s="283">
        <v>0.38</v>
      </c>
      <c r="M11" s="356">
        <v>0.38</v>
      </c>
      <c r="N11" s="268"/>
    </row>
    <row r="12" spans="1:14" ht="15.75" customHeight="1">
      <c r="A12" s="268"/>
      <c r="B12" s="285">
        <v>14</v>
      </c>
      <c r="C12" s="285">
        <f t="shared" si="0"/>
        <v>3.407142857142857</v>
      </c>
      <c r="D12" s="285">
        <f t="shared" si="1"/>
        <v>85.71428571428571</v>
      </c>
      <c r="E12" s="293">
        <v>28</v>
      </c>
      <c r="F12" s="293">
        <v>73</v>
      </c>
      <c r="G12" s="41">
        <f t="shared" si="2"/>
        <v>28.943160626844385</v>
      </c>
      <c r="H12" s="41">
        <f t="shared" si="3"/>
        <v>37.266457202409114</v>
      </c>
      <c r="I12" s="268"/>
      <c r="J12" s="280" t="s">
        <v>311</v>
      </c>
      <c r="K12" s="283" t="s">
        <v>66</v>
      </c>
      <c r="L12" s="283">
        <v>1</v>
      </c>
      <c r="M12" s="356">
        <v>1</v>
      </c>
      <c r="N12" s="268"/>
    </row>
    <row r="13" spans="1:14" ht="15.75" customHeight="1">
      <c r="A13" s="268"/>
      <c r="B13" s="285">
        <v>18</v>
      </c>
      <c r="C13" s="285">
        <f t="shared" si="0"/>
        <v>2.6500000000000004</v>
      </c>
      <c r="D13" s="285">
        <f t="shared" si="1"/>
        <v>66.66666666666667</v>
      </c>
      <c r="E13" s="293">
        <v>28</v>
      </c>
      <c r="F13" s="293">
        <v>73</v>
      </c>
      <c r="G13" s="41">
        <f t="shared" si="2"/>
        <v>28.943160626844385</v>
      </c>
      <c r="H13" s="41">
        <f t="shared" si="3"/>
        <v>37.266457202409114</v>
      </c>
      <c r="I13" s="268"/>
      <c r="J13" s="280" t="s">
        <v>312</v>
      </c>
      <c r="K13" s="283" t="s">
        <v>67</v>
      </c>
      <c r="L13" s="283">
        <v>1</v>
      </c>
      <c r="M13" s="356">
        <v>1</v>
      </c>
      <c r="N13" s="268"/>
    </row>
    <row r="14" spans="1:14" ht="15.75" customHeight="1">
      <c r="A14" s="268"/>
      <c r="B14" s="285">
        <v>21</v>
      </c>
      <c r="C14" s="285">
        <f t="shared" si="0"/>
        <v>2.271428571428572</v>
      </c>
      <c r="D14" s="285">
        <f t="shared" si="1"/>
        <v>57.142857142857146</v>
      </c>
      <c r="E14" s="293">
        <v>28</v>
      </c>
      <c r="F14" s="293">
        <v>73</v>
      </c>
      <c r="G14" s="41">
        <f t="shared" si="2"/>
        <v>28.943160626844385</v>
      </c>
      <c r="H14" s="41">
        <f t="shared" si="3"/>
        <v>37.266457202409114</v>
      </c>
      <c r="I14" s="268"/>
      <c r="J14" s="610" t="s">
        <v>326</v>
      </c>
      <c r="K14" s="283" t="s">
        <v>69</v>
      </c>
      <c r="L14" s="394">
        <v>1</v>
      </c>
      <c r="M14" s="358">
        <v>0.5</v>
      </c>
      <c r="N14" s="268"/>
    </row>
    <row r="15" spans="1:14" ht="15.75" customHeight="1">
      <c r="A15" s="268"/>
      <c r="B15" s="285">
        <v>24.9</v>
      </c>
      <c r="C15" s="285">
        <f t="shared" si="0"/>
        <v>1.9156626506024097</v>
      </c>
      <c r="D15" s="285">
        <f t="shared" si="1"/>
        <v>48.19277108433735</v>
      </c>
      <c r="E15" s="293">
        <v>28</v>
      </c>
      <c r="F15" s="293">
        <v>73</v>
      </c>
      <c r="G15" s="41">
        <f t="shared" si="2"/>
        <v>28.943160626844385</v>
      </c>
      <c r="H15" s="41">
        <f t="shared" si="3"/>
        <v>37.266457202409114</v>
      </c>
      <c r="I15" s="268"/>
      <c r="J15" s="611"/>
      <c r="K15" s="283" t="s">
        <v>70</v>
      </c>
      <c r="L15" s="283">
        <v>1</v>
      </c>
      <c r="M15" s="356">
        <v>1</v>
      </c>
      <c r="N15" s="268"/>
    </row>
    <row r="16" spans="1:14" ht="15.75" customHeight="1">
      <c r="A16" s="268"/>
      <c r="B16" s="285">
        <v>28</v>
      </c>
      <c r="C16" s="285">
        <f t="shared" si="0"/>
        <v>1.7035714285714285</v>
      </c>
      <c r="D16" s="285">
        <f t="shared" si="1"/>
        <v>42.857142857142854</v>
      </c>
      <c r="E16" s="293">
        <v>28</v>
      </c>
      <c r="F16" s="293">
        <v>73</v>
      </c>
      <c r="G16" s="41">
        <f t="shared" si="2"/>
        <v>28.943160626844385</v>
      </c>
      <c r="H16" s="41">
        <f t="shared" si="3"/>
        <v>37.266457202409114</v>
      </c>
      <c r="I16" s="268"/>
      <c r="J16" s="611"/>
      <c r="K16" s="283" t="s">
        <v>72</v>
      </c>
      <c r="L16" s="283">
        <v>1</v>
      </c>
      <c r="M16" s="356">
        <v>1</v>
      </c>
      <c r="N16" s="268"/>
    </row>
    <row r="17" spans="1:14" ht="15.75" customHeight="1">
      <c r="A17" s="268"/>
      <c r="B17" s="285">
        <v>50</v>
      </c>
      <c r="C17" s="285">
        <f t="shared" si="0"/>
        <v>0.954</v>
      </c>
      <c r="D17" s="285">
        <f t="shared" si="1"/>
        <v>24</v>
      </c>
      <c r="E17" s="293">
        <v>28</v>
      </c>
      <c r="F17" s="293">
        <v>73</v>
      </c>
      <c r="G17" s="41">
        <f aca="true" t="shared" si="4" ref="G17:H23">IF(E17="","",20*LOG10(E17))</f>
        <v>28.943160626844385</v>
      </c>
      <c r="H17" s="41">
        <f t="shared" si="4"/>
        <v>37.266457202409114</v>
      </c>
      <c r="I17" s="268"/>
      <c r="J17" s="612" t="s">
        <v>316</v>
      </c>
      <c r="K17" s="388" t="s">
        <v>317</v>
      </c>
      <c r="L17" s="283">
        <v>1</v>
      </c>
      <c r="M17" s="356">
        <v>1</v>
      </c>
      <c r="N17" s="268"/>
    </row>
    <row r="18" spans="1:14" ht="15.75" customHeight="1">
      <c r="A18" s="268"/>
      <c r="B18" s="350">
        <v>144</v>
      </c>
      <c r="C18" s="285">
        <f t="shared" si="0"/>
        <v>0.33125000000000004</v>
      </c>
      <c r="D18" s="285">
        <f t="shared" si="1"/>
        <v>8.333333333333334</v>
      </c>
      <c r="E18" s="293">
        <v>28</v>
      </c>
      <c r="F18" s="293">
        <v>73</v>
      </c>
      <c r="G18" s="41">
        <f t="shared" si="4"/>
        <v>28.943160626844385</v>
      </c>
      <c r="H18" s="41">
        <f t="shared" si="4"/>
        <v>37.266457202409114</v>
      </c>
      <c r="I18" s="268"/>
      <c r="J18" s="612"/>
      <c r="K18" s="388" t="s">
        <v>318</v>
      </c>
      <c r="L18" s="283">
        <v>1</v>
      </c>
      <c r="M18" s="356">
        <v>1</v>
      </c>
      <c r="N18" s="268"/>
    </row>
    <row r="19" spans="1:14" ht="15.75" customHeight="1">
      <c r="A19" s="268"/>
      <c r="B19" s="267">
        <v>430</v>
      </c>
      <c r="C19" s="285">
        <f t="shared" si="0"/>
        <v>0.11093023255813954</v>
      </c>
      <c r="D19" s="285">
        <f t="shared" si="1"/>
        <v>2.7906976744186047</v>
      </c>
      <c r="E19" s="294">
        <v>28.51</v>
      </c>
      <c r="F19" s="294">
        <v>76.72</v>
      </c>
      <c r="G19" s="41">
        <f t="shared" si="4"/>
        <v>29.0999443461892</v>
      </c>
      <c r="H19" s="41">
        <f t="shared" si="4"/>
        <v>37.698171883252144</v>
      </c>
      <c r="I19" s="268"/>
      <c r="J19" s="612"/>
      <c r="K19" s="388" t="s">
        <v>319</v>
      </c>
      <c r="L19" s="283">
        <v>1</v>
      </c>
      <c r="M19" s="356">
        <v>1</v>
      </c>
      <c r="N19" s="268"/>
    </row>
    <row r="20" spans="1:14" ht="15.75" customHeight="1">
      <c r="A20" s="268"/>
      <c r="B20" s="288">
        <v>1240</v>
      </c>
      <c r="C20" s="285">
        <f t="shared" si="0"/>
        <v>0.03846774193548387</v>
      </c>
      <c r="D20" s="285">
        <f t="shared" si="1"/>
        <v>0.967741935483871</v>
      </c>
      <c r="E20" s="294">
        <v>48.42</v>
      </c>
      <c r="F20" s="294">
        <v>130.29</v>
      </c>
      <c r="G20" s="41">
        <f t="shared" si="4"/>
        <v>33.70049570211428</v>
      </c>
      <c r="H20" s="41">
        <f t="shared" si="4"/>
        <v>42.29822168163783</v>
      </c>
      <c r="I20" s="268"/>
      <c r="J20" s="612"/>
      <c r="K20" s="388" t="s">
        <v>320</v>
      </c>
      <c r="L20" s="283">
        <v>1</v>
      </c>
      <c r="M20" s="356">
        <v>1</v>
      </c>
      <c r="N20" s="268"/>
    </row>
    <row r="21" spans="1:14" ht="15.75" customHeight="1">
      <c r="A21" s="268"/>
      <c r="B21" s="267">
        <v>2320</v>
      </c>
      <c r="C21" s="285">
        <f t="shared" si="0"/>
        <v>0.02056034482758621</v>
      </c>
      <c r="D21" s="285">
        <f t="shared" si="1"/>
        <v>0.5172413793103449</v>
      </c>
      <c r="E21" s="295">
        <v>61</v>
      </c>
      <c r="F21" s="294">
        <v>160</v>
      </c>
      <c r="G21" s="41">
        <f t="shared" si="4"/>
        <v>35.70659670021534</v>
      </c>
      <c r="H21" s="41">
        <f t="shared" si="4"/>
        <v>44.08239965311849</v>
      </c>
      <c r="I21" s="268"/>
      <c r="J21" s="280" t="s">
        <v>321</v>
      </c>
      <c r="K21" s="283" t="s">
        <v>74</v>
      </c>
      <c r="L21" s="283">
        <v>0.38</v>
      </c>
      <c r="M21" s="356">
        <v>0.38</v>
      </c>
      <c r="N21" s="268"/>
    </row>
    <row r="22" spans="1:14" ht="15.75" customHeight="1">
      <c r="A22" s="268"/>
      <c r="B22" s="267">
        <v>3400</v>
      </c>
      <c r="C22" s="285">
        <f t="shared" si="0"/>
        <v>0.014029411764705884</v>
      </c>
      <c r="D22" s="285">
        <f t="shared" si="1"/>
        <v>0.35294117647058826</v>
      </c>
      <c r="E22" s="295">
        <v>61</v>
      </c>
      <c r="F22" s="294"/>
      <c r="G22" s="41">
        <f t="shared" si="4"/>
        <v>35.70659670021534</v>
      </c>
      <c r="H22" s="41">
        <f t="shared" si="4"/>
      </c>
      <c r="I22" s="268"/>
      <c r="J22" s="280" t="s">
        <v>322</v>
      </c>
      <c r="K22" s="283" t="s">
        <v>76</v>
      </c>
      <c r="L22" s="283">
        <v>0.54</v>
      </c>
      <c r="M22" s="356">
        <v>0.54</v>
      </c>
      <c r="N22" s="268"/>
    </row>
    <row r="23" spans="1:14" ht="15.75" customHeight="1">
      <c r="A23" s="290"/>
      <c r="B23" s="267">
        <v>5650</v>
      </c>
      <c r="C23" s="285">
        <f t="shared" si="0"/>
        <v>0.008442477876106195</v>
      </c>
      <c r="D23" s="285">
        <f t="shared" si="1"/>
        <v>0.21238938053097345</v>
      </c>
      <c r="E23" s="295">
        <v>61</v>
      </c>
      <c r="F23" s="294"/>
      <c r="G23" s="41">
        <f t="shared" si="4"/>
        <v>35.70659670021534</v>
      </c>
      <c r="H23" s="41">
        <f t="shared" si="4"/>
      </c>
      <c r="I23" s="289"/>
      <c r="J23" s="280" t="s">
        <v>323</v>
      </c>
      <c r="K23" s="283" t="s">
        <v>79</v>
      </c>
      <c r="L23" s="283">
        <v>1</v>
      </c>
      <c r="M23" s="356">
        <v>1</v>
      </c>
      <c r="N23" s="268"/>
    </row>
    <row r="24" spans="1:14" ht="12.75">
      <c r="A24" s="268"/>
      <c r="B24" s="268"/>
      <c r="C24" s="268"/>
      <c r="D24" s="268"/>
      <c r="E24" s="268"/>
      <c r="F24" s="268"/>
      <c r="G24" s="268"/>
      <c r="H24" s="268"/>
      <c r="I24" s="268"/>
      <c r="J24" s="280" t="s">
        <v>324</v>
      </c>
      <c r="K24" s="283" t="s">
        <v>81</v>
      </c>
      <c r="L24" s="283">
        <v>1</v>
      </c>
      <c r="M24" s="356">
        <v>1</v>
      </c>
      <c r="N24" s="268"/>
    </row>
    <row r="25" spans="1:14" ht="12.75">
      <c r="A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</row>
    <row r="26" spans="1:14" ht="14.25">
      <c r="A26" s="268"/>
      <c r="B26" s="291" t="s">
        <v>218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</row>
    <row r="27" spans="1:14" ht="12.75" customHeight="1">
      <c r="A27" s="268"/>
      <c r="B27" s="77"/>
      <c r="C27" s="45"/>
      <c r="D27" s="45"/>
      <c r="E27" s="45"/>
      <c r="F27" s="45"/>
      <c r="G27" s="45"/>
      <c r="H27" s="45"/>
      <c r="I27" s="268"/>
      <c r="J27" s="268"/>
      <c r="N27" s="268"/>
    </row>
    <row r="28" spans="1:14" ht="12.75" customHeight="1">
      <c r="A28" s="268"/>
      <c r="B28" s="45"/>
      <c r="C28" s="626" t="s">
        <v>17</v>
      </c>
      <c r="D28" s="627"/>
      <c r="E28" s="627"/>
      <c r="F28" s="627"/>
      <c r="G28" s="627"/>
      <c r="H28" s="627"/>
      <c r="J28" s="634">
        <v>4</v>
      </c>
      <c r="K28" s="289"/>
      <c r="L28" s="636">
        <f>J28/J30</f>
        <v>0.6666666666666666</v>
      </c>
      <c r="M28" s="268"/>
      <c r="N28" s="45"/>
    </row>
    <row r="29" spans="1:14" ht="12.75" customHeight="1">
      <c r="A29" s="268"/>
      <c r="B29" s="625" t="s">
        <v>298</v>
      </c>
      <c r="C29" s="628"/>
      <c r="D29" s="628"/>
      <c r="E29" s="628"/>
      <c r="F29" s="628"/>
      <c r="G29" s="628"/>
      <c r="H29" s="628"/>
      <c r="I29" s="632" t="s">
        <v>176</v>
      </c>
      <c r="J29" s="442"/>
      <c r="K29" s="633" t="s">
        <v>176</v>
      </c>
      <c r="L29" s="637"/>
      <c r="N29" s="292"/>
    </row>
    <row r="30" spans="1:14" ht="12.75" customHeight="1">
      <c r="A30" s="268"/>
      <c r="B30" s="625"/>
      <c r="C30" s="629" t="s">
        <v>19</v>
      </c>
      <c r="D30" s="630"/>
      <c r="E30" s="630"/>
      <c r="F30" s="630"/>
      <c r="G30" s="630"/>
      <c r="H30" s="630"/>
      <c r="I30" s="441"/>
      <c r="J30" s="635">
        <v>6</v>
      </c>
      <c r="K30" s="441"/>
      <c r="L30" s="637"/>
      <c r="M30" s="351"/>
      <c r="N30" s="625"/>
    </row>
    <row r="31" spans="1:14" ht="12.75" customHeight="1">
      <c r="A31" s="268"/>
      <c r="B31" s="292"/>
      <c r="C31" s="631"/>
      <c r="D31" s="631"/>
      <c r="E31" s="631"/>
      <c r="F31" s="631"/>
      <c r="G31" s="631"/>
      <c r="H31" s="631"/>
      <c r="I31" s="351"/>
      <c r="J31" s="441"/>
      <c r="L31" s="638"/>
      <c r="M31" s="351"/>
      <c r="N31" s="625"/>
    </row>
    <row r="32" spans="1:15" ht="7.5" customHeight="1">
      <c r="A32" s="268"/>
      <c r="B32" s="268"/>
      <c r="C32" s="268"/>
      <c r="D32" s="268"/>
      <c r="E32" s="268"/>
      <c r="F32" s="268"/>
      <c r="G32" s="268"/>
      <c r="H32" s="268"/>
      <c r="I32" s="268"/>
      <c r="K32" s="361"/>
      <c r="L32" s="352"/>
      <c r="M32" s="351"/>
      <c r="N32" s="45"/>
      <c r="O32" s="134"/>
    </row>
    <row r="33" ht="12.75" customHeight="1">
      <c r="J33" s="360"/>
    </row>
    <row r="34" ht="12.75">
      <c r="J34" s="246"/>
    </row>
    <row r="35" ht="12.75">
      <c r="J35" s="351"/>
    </row>
    <row r="36" spans="10:13" ht="12.75">
      <c r="J36" s="268"/>
      <c r="K36" s="289"/>
      <c r="L36" s="268"/>
      <c r="M36" s="268"/>
    </row>
  </sheetData>
  <sheetProtection sheet="1" objects="1" scenarios="1"/>
  <mergeCells count="19">
    <mergeCell ref="B29:B30"/>
    <mergeCell ref="N30:N31"/>
    <mergeCell ref="C28:H29"/>
    <mergeCell ref="C30:H31"/>
    <mergeCell ref="I29:I30"/>
    <mergeCell ref="K29:K30"/>
    <mergeCell ref="J28:J29"/>
    <mergeCell ref="J30:J31"/>
    <mergeCell ref="L28:L31"/>
    <mergeCell ref="B5:B6"/>
    <mergeCell ref="K5:K6"/>
    <mergeCell ref="E4:F4"/>
    <mergeCell ref="G4:H4"/>
    <mergeCell ref="J14:J16"/>
    <mergeCell ref="J17:J20"/>
    <mergeCell ref="M4:M6"/>
    <mergeCell ref="L5:L6"/>
    <mergeCell ref="J4:L4"/>
    <mergeCell ref="J5:J6"/>
  </mergeCells>
  <printOptions horizontalCentered="1" verticalCentered="1"/>
  <pageMargins left="0.7480314960629921" right="0.7480314960629921" top="0.984251968503937" bottom="0.74" header="0.73" footer="0.5118110236220472"/>
  <pageSetup fitToHeight="1" fitToWidth="1" horizontalDpi="300" verticalDpi="300" orientation="landscape" paperSize="9" r:id="rId1"/>
  <headerFooter alignWithMargins="0">
    <oddHeader xml:space="preserve">&amp;L       &amp;F&amp;RBlatt &amp;A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showGridLines="0" workbookViewId="0" topLeftCell="A1">
      <selection activeCell="A1" sqref="A1"/>
    </sheetView>
  </sheetViews>
  <sheetFormatPr defaultColWidth="11.421875" defaultRowHeight="12.75"/>
  <cols>
    <col min="1" max="33" width="2.7109375" style="44" customWidth="1"/>
    <col min="34" max="16384" width="11.421875" style="44" customWidth="1"/>
  </cols>
  <sheetData>
    <row r="1" spans="1:3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66"/>
      <c r="U2" s="445" t="s">
        <v>399</v>
      </c>
      <c r="V2" s="445"/>
      <c r="W2" s="445"/>
      <c r="X2" s="445"/>
      <c r="Y2" s="445"/>
      <c r="Z2" s="445"/>
      <c r="AA2" s="447">
        <v>40277</v>
      </c>
      <c r="AB2" s="447"/>
      <c r="AC2" s="447"/>
      <c r="AD2" s="447"/>
      <c r="AE2" s="447"/>
      <c r="AF2" s="67"/>
      <c r="AG2" s="45"/>
    </row>
    <row r="3" spans="1:33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68"/>
      <c r="U3" s="446"/>
      <c r="V3" s="446"/>
      <c r="W3" s="446"/>
      <c r="X3" s="446"/>
      <c r="Y3" s="446"/>
      <c r="Z3" s="446"/>
      <c r="AA3" s="448"/>
      <c r="AB3" s="448"/>
      <c r="AC3" s="448"/>
      <c r="AD3" s="448"/>
      <c r="AE3" s="448"/>
      <c r="AF3" s="69"/>
      <c r="AG3" s="45"/>
    </row>
    <row r="4" spans="1:33" ht="12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70"/>
      <c r="U4" s="444" t="s">
        <v>24</v>
      </c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71"/>
      <c r="AG4" s="45"/>
    </row>
    <row r="5" spans="1:33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12.75" customHeight="1">
      <c r="A7" s="45"/>
      <c r="B7" s="45"/>
      <c r="C7" s="45"/>
      <c r="D7" s="45"/>
      <c r="E7" s="45"/>
      <c r="F7" s="45"/>
      <c r="G7" s="449" t="s">
        <v>25</v>
      </c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5"/>
      <c r="AB7" s="45"/>
      <c r="AC7" s="45"/>
      <c r="AD7" s="45"/>
      <c r="AE7" s="45"/>
      <c r="AF7" s="45"/>
      <c r="AG7" s="45"/>
    </row>
    <row r="8" spans="1:33" ht="12.75" customHeight="1">
      <c r="A8" s="45"/>
      <c r="B8" s="45"/>
      <c r="C8" s="449" t="s">
        <v>124</v>
      </c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5"/>
      <c r="AF8" s="45"/>
      <c r="AG8" s="45"/>
    </row>
    <row r="9" spans="1:33" ht="12.75" customHeight="1">
      <c r="A9" s="45"/>
      <c r="B9" s="45"/>
      <c r="C9" s="45"/>
      <c r="D9" s="45"/>
      <c r="E9" s="45"/>
      <c r="F9" s="45"/>
      <c r="G9" s="45"/>
      <c r="H9" s="449" t="s">
        <v>26</v>
      </c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5"/>
      <c r="AA9" s="45"/>
      <c r="AB9" s="45"/>
      <c r="AC9" s="45"/>
      <c r="AD9" s="45"/>
      <c r="AE9" s="45"/>
      <c r="AF9" s="45"/>
      <c r="AG9" s="45"/>
    </row>
    <row r="10" spans="1:33" ht="12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12.75" customHeight="1">
      <c r="A12" s="45"/>
      <c r="B12" s="45"/>
      <c r="C12" s="45"/>
      <c r="D12" s="45"/>
      <c r="E12" s="45"/>
      <c r="F12" s="45"/>
      <c r="G12" s="450" t="s">
        <v>27</v>
      </c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"/>
      <c r="AB12" s="45"/>
      <c r="AC12" s="45"/>
      <c r="AD12" s="45"/>
      <c r="AE12" s="45"/>
      <c r="AF12" s="45"/>
      <c r="AG12" s="45"/>
    </row>
    <row r="13" spans="1:33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12.75" customHeight="1">
      <c r="A15" s="45"/>
      <c r="B15" s="419" t="s">
        <v>28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12.7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ht="12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12.75" customHeight="1">
      <c r="A18" s="45"/>
      <c r="B18" s="414" t="s">
        <v>125</v>
      </c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5"/>
      <c r="N18" s="414">
        <v>1</v>
      </c>
      <c r="O18" s="415"/>
      <c r="P18" s="415"/>
      <c r="Q18" s="415"/>
      <c r="R18" s="415"/>
      <c r="S18" s="415"/>
      <c r="T18" s="415"/>
      <c r="U18" s="45"/>
      <c r="V18" s="416">
        <v>7654</v>
      </c>
      <c r="W18" s="417"/>
      <c r="X18" s="417"/>
      <c r="Y18" s="417"/>
      <c r="Z18" s="414" t="s">
        <v>126</v>
      </c>
      <c r="AA18" s="414"/>
      <c r="AB18" s="414"/>
      <c r="AC18" s="414"/>
      <c r="AD18" s="414"/>
      <c r="AE18" s="414"/>
      <c r="AF18" s="414"/>
      <c r="AG18" s="45"/>
    </row>
    <row r="19" spans="1:33" ht="12.75" customHeight="1">
      <c r="A19" s="45"/>
      <c r="B19" s="443" t="s">
        <v>249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5"/>
      <c r="N19" s="443" t="s">
        <v>29</v>
      </c>
      <c r="O19" s="443"/>
      <c r="P19" s="443"/>
      <c r="Q19" s="443"/>
      <c r="R19" s="443"/>
      <c r="S19" s="443"/>
      <c r="T19" s="443"/>
      <c r="U19" s="45"/>
      <c r="V19" s="413" t="s">
        <v>30</v>
      </c>
      <c r="W19" s="413"/>
      <c r="X19" s="413"/>
      <c r="Y19" s="45"/>
      <c r="Z19" s="413" t="s">
        <v>31</v>
      </c>
      <c r="AA19" s="413"/>
      <c r="AB19" s="413"/>
      <c r="AC19" s="413"/>
      <c r="AD19" s="413"/>
      <c r="AE19" s="413"/>
      <c r="AF19" s="413"/>
      <c r="AG19" s="45"/>
    </row>
    <row r="20" spans="1:33" ht="12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12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12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12.75" customHeight="1">
      <c r="A23" s="45"/>
      <c r="B23" s="419" t="s">
        <v>32</v>
      </c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ht="12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ht="12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ht="12.75" customHeight="1">
      <c r="A26" s="45"/>
      <c r="B26" s="420" t="s">
        <v>127</v>
      </c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5"/>
      <c r="U26" s="411" t="s">
        <v>128</v>
      </c>
      <c r="V26" s="411"/>
      <c r="W26" s="411"/>
      <c r="X26" s="411"/>
      <c r="Y26" s="411"/>
      <c r="Z26" s="411"/>
      <c r="AA26" s="411"/>
      <c r="AB26" s="411"/>
      <c r="AC26" s="45"/>
      <c r="AD26" s="45"/>
      <c r="AE26" s="45"/>
      <c r="AF26" s="45"/>
      <c r="AG26" s="45"/>
    </row>
    <row r="27" spans="1:34" ht="12.75" customHeight="1">
      <c r="A27" s="45"/>
      <c r="B27" s="409" t="s">
        <v>33</v>
      </c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5"/>
      <c r="U27" s="418" t="s">
        <v>34</v>
      </c>
      <c r="V27" s="418"/>
      <c r="W27" s="418"/>
      <c r="X27" s="418"/>
      <c r="Y27" s="418"/>
      <c r="Z27" s="418"/>
      <c r="AA27" s="418"/>
      <c r="AB27" s="418"/>
      <c r="AC27" s="45"/>
      <c r="AD27" s="45"/>
      <c r="AE27" s="45"/>
      <c r="AF27" s="45"/>
      <c r="AG27" s="45"/>
      <c r="AH27" s="48"/>
    </row>
    <row r="28" spans="1:33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12.75" customHeight="1">
      <c r="A29" s="45"/>
      <c r="B29" s="420" t="s">
        <v>129</v>
      </c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5"/>
      <c r="U29" s="412" t="s">
        <v>130</v>
      </c>
      <c r="V29" s="412"/>
      <c r="W29" s="412"/>
      <c r="X29" s="412"/>
      <c r="Y29" s="412"/>
      <c r="Z29" s="412"/>
      <c r="AA29" s="412"/>
      <c r="AB29" s="412"/>
      <c r="AC29" s="45"/>
      <c r="AD29" s="45"/>
      <c r="AE29" s="45"/>
      <c r="AF29" s="45"/>
      <c r="AG29" s="45"/>
    </row>
    <row r="30" spans="1:34" ht="12.75" customHeight="1">
      <c r="A30" s="45"/>
      <c r="B30" s="418" t="s">
        <v>250</v>
      </c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5"/>
      <c r="U30" s="418" t="s">
        <v>131</v>
      </c>
      <c r="V30" s="418"/>
      <c r="W30" s="418"/>
      <c r="X30" s="418"/>
      <c r="Y30" s="418"/>
      <c r="Z30" s="418"/>
      <c r="AA30" s="418"/>
      <c r="AB30" s="418"/>
      <c r="AC30" s="45"/>
      <c r="AD30" s="45"/>
      <c r="AE30" s="45"/>
      <c r="AF30" s="45"/>
      <c r="AG30" s="45"/>
      <c r="AH30" s="48"/>
    </row>
    <row r="31" spans="1:33" ht="12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12.75" customHeight="1">
      <c r="A32" s="45"/>
      <c r="B32" s="420" t="s">
        <v>132</v>
      </c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5"/>
      <c r="U32" s="422"/>
      <c r="V32" s="422"/>
      <c r="W32" s="422"/>
      <c r="X32" s="422"/>
      <c r="Y32" s="422"/>
      <c r="Z32" s="422"/>
      <c r="AA32" s="422"/>
      <c r="AB32" s="422"/>
      <c r="AC32" s="45"/>
      <c r="AD32" s="45"/>
      <c r="AE32" s="45"/>
      <c r="AF32" s="45"/>
      <c r="AG32" s="45"/>
    </row>
    <row r="33" spans="1:33" ht="12.75" customHeight="1">
      <c r="A33" s="45"/>
      <c r="B33" s="418" t="s">
        <v>35</v>
      </c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5"/>
      <c r="U33" s="410"/>
      <c r="V33" s="410"/>
      <c r="W33" s="410"/>
      <c r="X33" s="410"/>
      <c r="Y33" s="410"/>
      <c r="Z33" s="410"/>
      <c r="AA33" s="410"/>
      <c r="AB33" s="410"/>
      <c r="AC33" s="45"/>
      <c r="AD33" s="45"/>
      <c r="AE33" s="45"/>
      <c r="AF33" s="45"/>
      <c r="AG33" s="45"/>
    </row>
    <row r="34" spans="1:33" ht="12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12.75" customHeight="1">
      <c r="A35" s="45"/>
      <c r="B35" s="420" t="s">
        <v>399</v>
      </c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250"/>
      <c r="U35" s="420" t="s">
        <v>36</v>
      </c>
      <c r="V35" s="420"/>
      <c r="W35" s="420"/>
      <c r="X35" s="420"/>
      <c r="Y35" s="420"/>
      <c r="Z35" s="420"/>
      <c r="AA35" s="420"/>
      <c r="AB35" s="420"/>
      <c r="AC35" s="45"/>
      <c r="AD35" s="45"/>
      <c r="AE35" s="45"/>
      <c r="AF35" s="45"/>
      <c r="AG35" s="45"/>
    </row>
    <row r="36" spans="1:33" ht="12.75" customHeight="1">
      <c r="A36" s="45"/>
      <c r="B36" s="418" t="s">
        <v>37</v>
      </c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5"/>
      <c r="U36" s="418" t="s">
        <v>38</v>
      </c>
      <c r="V36" s="418"/>
      <c r="W36" s="418"/>
      <c r="X36" s="418"/>
      <c r="Y36" s="418"/>
      <c r="Z36" s="418"/>
      <c r="AA36" s="418"/>
      <c r="AB36" s="418"/>
      <c r="AC36" s="45"/>
      <c r="AD36" s="45"/>
      <c r="AE36" s="45"/>
      <c r="AF36" s="45"/>
      <c r="AG36" s="45"/>
    </row>
    <row r="37" spans="1:33" ht="12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ht="12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ht="12.75" customHeight="1">
      <c r="A39" s="45"/>
      <c r="B39" s="45"/>
      <c r="C39" s="249"/>
      <c r="D39" s="49"/>
      <c r="E39" s="49" t="s">
        <v>133</v>
      </c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51"/>
      <c r="Q39" s="45"/>
      <c r="R39" s="45"/>
      <c r="S39" s="45"/>
      <c r="T39" s="45"/>
      <c r="U39" s="49"/>
      <c r="V39" s="49"/>
      <c r="W39" s="49"/>
      <c r="X39" s="49"/>
      <c r="Y39" s="45"/>
      <c r="Z39" s="45"/>
      <c r="AA39" s="45"/>
      <c r="AB39" s="45"/>
      <c r="AC39" s="45"/>
      <c r="AD39" s="45"/>
      <c r="AE39" s="45"/>
      <c r="AF39" s="52"/>
      <c r="AG39" s="45"/>
    </row>
    <row r="40" spans="1:33" ht="12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ht="12.75" customHeight="1">
      <c r="A41" s="45"/>
      <c r="B41" s="45"/>
      <c r="C41" s="249"/>
      <c r="D41" s="45"/>
      <c r="E41" s="49" t="s">
        <v>134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25" t="s">
        <v>88</v>
      </c>
      <c r="U41" s="425"/>
      <c r="V41" s="49" t="s">
        <v>135</v>
      </c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ht="12.75" customHeight="1">
      <c r="A42" s="45"/>
      <c r="B42" s="45"/>
      <c r="C42" s="45"/>
      <c r="D42" s="45"/>
      <c r="E42" s="53" t="s">
        <v>136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spans="1:33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3" ht="12.75" customHeight="1">
      <c r="A44" s="45"/>
      <c r="B44" s="45"/>
      <c r="C44" s="423" t="s">
        <v>137</v>
      </c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24">
        <v>36160</v>
      </c>
      <c r="AB44" s="424"/>
      <c r="AC44" s="424"/>
      <c r="AD44" s="424"/>
      <c r="AE44" s="425"/>
      <c r="AF44" s="45"/>
      <c r="AG44" s="45"/>
    </row>
    <row r="45" spans="1:33" ht="12.75" customHeight="1">
      <c r="A45" s="45"/>
      <c r="B45" s="91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3" ht="12.75" customHeight="1">
      <c r="A46" s="45"/>
      <c r="B46" s="49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45"/>
      <c r="AA46" s="251"/>
      <c r="AB46" s="46"/>
      <c r="AC46" s="251"/>
      <c r="AD46" s="45"/>
      <c r="AE46" s="45"/>
      <c r="AF46" s="55"/>
      <c r="AG46" s="45"/>
    </row>
    <row r="47" spans="1:33" ht="12.75" customHeight="1">
      <c r="A47" s="45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45"/>
      <c r="AA47" s="49"/>
      <c r="AB47" s="45"/>
      <c r="AC47" s="49"/>
      <c r="AD47" s="45"/>
      <c r="AE47" s="45"/>
      <c r="AF47" s="45"/>
      <c r="AG47" s="45"/>
    </row>
    <row r="48" spans="1:33" ht="12.75" customHeight="1">
      <c r="A48" s="45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8"/>
      <c r="AA48" s="58"/>
      <c r="AB48" s="58"/>
      <c r="AC48" s="58"/>
      <c r="AD48" s="58"/>
      <c r="AE48" s="58"/>
      <c r="AF48" s="58"/>
      <c r="AG48" s="58"/>
    </row>
    <row r="49" spans="1:33" ht="6" customHeight="1">
      <c r="A49" s="45"/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1"/>
      <c r="AA49" s="61"/>
      <c r="AB49" s="61"/>
      <c r="AC49" s="61"/>
      <c r="AD49" s="61"/>
      <c r="AE49" s="61"/>
      <c r="AF49" s="61"/>
      <c r="AG49" s="61"/>
    </row>
    <row r="50" spans="1:42" ht="12.75" customHeight="1">
      <c r="A50" s="45"/>
      <c r="B50" s="62" t="s">
        <v>39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1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33" ht="12" customHeight="1">
      <c r="A51" s="45"/>
      <c r="B51" s="62" t="s">
        <v>40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1"/>
    </row>
    <row r="52" spans="1:34" ht="6.75" customHeight="1">
      <c r="A52" s="45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4"/>
    </row>
    <row r="53" spans="1:33" ht="12.75" customHeight="1">
      <c r="A53" s="45"/>
      <c r="B53" s="65" t="s">
        <v>41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</row>
    <row r="54" spans="1:33" ht="7.5" customHeight="1">
      <c r="A54" s="45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</row>
    <row r="55" spans="1:33" ht="12.75" customHeight="1">
      <c r="A55" s="45"/>
      <c r="B55" s="65" t="s">
        <v>42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</row>
    <row r="56" spans="1:34" ht="12.75" customHeight="1">
      <c r="A56" s="45"/>
      <c r="B56" s="65" t="s">
        <v>43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4"/>
    </row>
    <row r="57" spans="1:33" ht="6" customHeight="1">
      <c r="A57" s="45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</row>
    <row r="58" spans="1:33" ht="12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 sheet="1" objects="1" scenarios="1"/>
  <mergeCells count="36">
    <mergeCell ref="U4:AE4"/>
    <mergeCell ref="U2:Z3"/>
    <mergeCell ref="AA2:AE3"/>
    <mergeCell ref="B15:R15"/>
    <mergeCell ref="G7:Z7"/>
    <mergeCell ref="C8:AD8"/>
    <mergeCell ref="H9:Y9"/>
    <mergeCell ref="G12:Z12"/>
    <mergeCell ref="Z19:AF19"/>
    <mergeCell ref="B18:L18"/>
    <mergeCell ref="N18:T18"/>
    <mergeCell ref="Z18:AF18"/>
    <mergeCell ref="V18:Y18"/>
    <mergeCell ref="B19:L19"/>
    <mergeCell ref="N19:T19"/>
    <mergeCell ref="V19:X19"/>
    <mergeCell ref="B26:S26"/>
    <mergeCell ref="U26:AB26"/>
    <mergeCell ref="B29:S29"/>
    <mergeCell ref="U29:AB29"/>
    <mergeCell ref="U27:AB27"/>
    <mergeCell ref="B23:R23"/>
    <mergeCell ref="B35:S35"/>
    <mergeCell ref="U32:AB32"/>
    <mergeCell ref="U35:AB35"/>
    <mergeCell ref="B32:S32"/>
    <mergeCell ref="B27:S27"/>
    <mergeCell ref="B30:S30"/>
    <mergeCell ref="U30:AB30"/>
    <mergeCell ref="B33:S33"/>
    <mergeCell ref="U33:AB33"/>
    <mergeCell ref="T41:U41"/>
    <mergeCell ref="C44:P44"/>
    <mergeCell ref="AA44:AE44"/>
    <mergeCell ref="B36:S36"/>
    <mergeCell ref="U36:AB36"/>
  </mergeCells>
  <conditionalFormatting sqref="B46:B49">
    <cfRule type="expression" priority="1" dxfId="0" stopIfTrue="1">
      <formula>$B$45=0</formula>
    </cfRule>
    <cfRule type="expression" priority="2" dxfId="1" stopIfTrue="1">
      <formula>$B$45=1</formula>
    </cfRule>
  </conditionalFormatting>
  <conditionalFormatting sqref="Z46:Z47 AB46:AB47 AD46:AD47 Z40:AD40">
    <cfRule type="expression" priority="3" dxfId="0" stopIfTrue="1">
      <formula>$B$45=0</formula>
    </cfRule>
  </conditionalFormatting>
  <conditionalFormatting sqref="AC47 Z48:AD49 AA47 C46:Y49">
    <cfRule type="expression" priority="4" dxfId="0" stopIfTrue="1">
      <formula>$B$45=0</formula>
    </cfRule>
  </conditionalFormatting>
  <conditionalFormatting sqref="AA46 AC46">
    <cfRule type="expression" priority="5" dxfId="2" stopIfTrue="1">
      <formula>$B$45=0</formula>
    </cfRule>
    <cfRule type="expression" priority="6" dxfId="3" stopIfTrue="1">
      <formula>$B$45=1</formula>
    </cfRule>
  </conditionalFormatting>
  <printOptions/>
  <pageMargins left="0.7874015748031497" right="0.1968503937007874" top="0.984251968503937" bottom="0.5905511811023623" header="0.5118110236220472" footer="0.5118110236220472"/>
  <pageSetup fitToHeight="1" fitToWidth="1" horizontalDpi="360" verticalDpi="360" orientation="portrait" paperSize="9" r:id="rId1"/>
  <headerFooter alignWithMargins="0">
    <oddHeader>&amp;R&amp;12Blatt 1 von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showGridLines="0" workbookViewId="0" topLeftCell="A1">
      <selection activeCell="A1" sqref="A1"/>
    </sheetView>
  </sheetViews>
  <sheetFormatPr defaultColWidth="11.421875" defaultRowHeight="12.75"/>
  <cols>
    <col min="1" max="33" width="2.7109375" style="44" customWidth="1"/>
    <col min="34" max="16384" width="11.421875" style="44" customWidth="1"/>
  </cols>
  <sheetData>
    <row r="1" spans="1:3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66"/>
      <c r="U2" s="457" t="str">
        <f>'Anzeige Bl. 1'!U2:Z3</f>
        <v>DF0EMV</v>
      </c>
      <c r="V2" s="457"/>
      <c r="W2" s="457"/>
      <c r="X2" s="457"/>
      <c r="Y2" s="457"/>
      <c r="Z2" s="457"/>
      <c r="AA2" s="459">
        <f>'Anzeige Bl. 1'!AA2:AE3</f>
        <v>40277</v>
      </c>
      <c r="AB2" s="459"/>
      <c r="AC2" s="459"/>
      <c r="AD2" s="459"/>
      <c r="AE2" s="459"/>
      <c r="AF2" s="67"/>
      <c r="AG2" s="45"/>
    </row>
    <row r="3" spans="1:33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68"/>
      <c r="U3" s="458"/>
      <c r="V3" s="458"/>
      <c r="W3" s="458"/>
      <c r="X3" s="458"/>
      <c r="Y3" s="458"/>
      <c r="Z3" s="458"/>
      <c r="AA3" s="460"/>
      <c r="AB3" s="460"/>
      <c r="AC3" s="460"/>
      <c r="AD3" s="460"/>
      <c r="AE3" s="460"/>
      <c r="AF3" s="69"/>
      <c r="AG3" s="45"/>
    </row>
    <row r="4" spans="1:33" ht="12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70"/>
      <c r="U4" s="444" t="s">
        <v>24</v>
      </c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71"/>
      <c r="AG4" s="45"/>
    </row>
    <row r="5" spans="1:33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12.75" customHeight="1">
      <c r="A7" s="45"/>
      <c r="B7" s="461" t="s">
        <v>44</v>
      </c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5"/>
      <c r="AB7" s="45"/>
      <c r="AC7" s="45"/>
      <c r="AD7" s="45"/>
      <c r="AE7" s="45"/>
      <c r="AF7" s="45"/>
      <c r="AG7" s="45"/>
    </row>
    <row r="8" spans="1:33" ht="24.75" customHeight="1">
      <c r="A8" s="45"/>
      <c r="B8" s="72" t="s">
        <v>45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5"/>
      <c r="AF8" s="45"/>
      <c r="AG8" s="45"/>
    </row>
    <row r="9" spans="1:33" ht="25.5" customHeight="1">
      <c r="A9" s="45"/>
      <c r="B9" s="73" t="s">
        <v>46</v>
      </c>
      <c r="C9" s="73"/>
      <c r="D9" s="73"/>
      <c r="E9" s="73"/>
      <c r="F9" s="73"/>
      <c r="G9" s="73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5"/>
      <c r="AA9" s="45"/>
      <c r="AB9" s="45"/>
      <c r="AC9" s="45"/>
      <c r="AD9" s="45"/>
      <c r="AE9" s="45"/>
      <c r="AF9" s="45"/>
      <c r="AG9" s="45"/>
    </row>
    <row r="10" spans="1:33" ht="12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ht="12.75" customHeight="1">
      <c r="A11" s="45"/>
      <c r="B11" s="45"/>
      <c r="C11" s="74"/>
      <c r="D11" s="75" t="s">
        <v>138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45"/>
    </row>
    <row r="12" spans="1:33" ht="12.75" customHeight="1">
      <c r="A12" s="45"/>
      <c r="B12" s="45"/>
      <c r="C12" s="45"/>
      <c r="D12" s="49" t="s">
        <v>139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5"/>
    </row>
    <row r="13" spans="1:33" ht="12.75" customHeight="1">
      <c r="A13" s="45"/>
      <c r="B13" s="45"/>
      <c r="C13" s="45"/>
      <c r="D13" s="53" t="s">
        <v>140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ht="12.75" customHeight="1">
      <c r="A14" s="45"/>
      <c r="B14" s="45"/>
      <c r="C14" s="45"/>
      <c r="D14" s="76" t="s">
        <v>141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ht="12.75" customHeight="1">
      <c r="A16" s="45"/>
      <c r="B16" s="45"/>
      <c r="C16" s="45"/>
      <c r="D16" s="49" t="s">
        <v>142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5"/>
    </row>
    <row r="17" spans="1:33" ht="12.75" customHeight="1">
      <c r="A17" s="45"/>
      <c r="B17" s="45"/>
      <c r="C17" s="45"/>
      <c r="D17" s="49" t="s">
        <v>143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45"/>
    </row>
    <row r="18" spans="1:33" ht="12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12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ht="12.75" customHeight="1">
      <c r="A20" s="45"/>
      <c r="B20" s="452" t="s">
        <v>144</v>
      </c>
      <c r="C20" s="452"/>
      <c r="D20" s="452"/>
      <c r="E20" s="452"/>
      <c r="F20" s="452"/>
      <c r="G20" s="452"/>
      <c r="H20" s="452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ht="12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12.75" customHeight="1">
      <c r="A22" s="45"/>
      <c r="B22" s="73" t="s">
        <v>145</v>
      </c>
      <c r="C22" s="73"/>
      <c r="D22" s="73"/>
      <c r="E22" s="73"/>
      <c r="F22" s="73"/>
      <c r="G22" s="73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ht="12.75" customHeight="1">
      <c r="A24" s="45"/>
      <c r="B24" s="77"/>
      <c r="C24" s="45"/>
      <c r="D24" s="252"/>
      <c r="E24" s="49"/>
      <c r="F24" s="49" t="s">
        <v>146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5"/>
    </row>
    <row r="25" spans="1:33" ht="12.75" customHeight="1">
      <c r="A25" s="45"/>
      <c r="B25" s="45"/>
      <c r="C25" s="4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5"/>
    </row>
    <row r="26" spans="1:33" ht="12.75" customHeight="1">
      <c r="A26" s="45"/>
      <c r="B26" s="45"/>
      <c r="C26" s="45"/>
      <c r="D26" s="252"/>
      <c r="E26" s="45"/>
      <c r="F26" s="76" t="s">
        <v>147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ht="12.75" customHeight="1">
      <c r="A27" s="45"/>
      <c r="B27" s="45"/>
      <c r="C27" s="45"/>
      <c r="D27" s="87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ht="12.75" customHeight="1">
      <c r="A28" s="45"/>
      <c r="B28" s="45"/>
      <c r="C28" s="45"/>
      <c r="D28" s="252"/>
      <c r="E28" s="45"/>
      <c r="F28" s="76" t="s">
        <v>148</v>
      </c>
      <c r="G28" s="45"/>
      <c r="H28" s="45"/>
      <c r="I28" s="45"/>
      <c r="J28" s="87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12.75" customHeight="1">
      <c r="A29" s="45"/>
      <c r="B29" s="45"/>
      <c r="C29" s="45"/>
      <c r="D29" s="53"/>
      <c r="E29" s="45"/>
      <c r="F29" s="45"/>
      <c r="G29" s="45"/>
      <c r="H29" s="45"/>
      <c r="I29" s="45"/>
      <c r="J29" s="5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ht="12.75" customHeight="1">
      <c r="A30" s="45"/>
      <c r="B30" s="45"/>
      <c r="C30" s="45"/>
      <c r="D30" s="252" t="s">
        <v>308</v>
      </c>
      <c r="E30" s="45"/>
      <c r="F30" s="76" t="s">
        <v>149</v>
      </c>
      <c r="G30" s="45"/>
      <c r="H30" s="45"/>
      <c r="I30" s="45"/>
      <c r="J30" s="87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ht="12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12.75" customHeight="1">
      <c r="A32" s="45"/>
      <c r="B32" s="45"/>
      <c r="C32" s="45"/>
      <c r="D32" s="252"/>
      <c r="E32" s="45"/>
      <c r="F32" s="76" t="s">
        <v>150</v>
      </c>
      <c r="G32" s="45"/>
      <c r="H32" s="45"/>
      <c r="I32" s="45"/>
      <c r="J32" s="87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ht="12.75" customHeight="1">
      <c r="A34" s="45"/>
      <c r="B34" s="45"/>
      <c r="C34" s="45"/>
      <c r="D34" s="252"/>
      <c r="E34" s="45"/>
      <c r="F34" s="455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5"/>
      <c r="AE34" s="45"/>
      <c r="AF34" s="45"/>
      <c r="AG34" s="45"/>
    </row>
    <row r="35" spans="1:33" ht="12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3" ht="12.75" customHeight="1">
      <c r="A37" s="45"/>
      <c r="B37" s="453" t="s">
        <v>151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"/>
    </row>
    <row r="38" spans="1:33" ht="12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ht="12.75" customHeight="1">
      <c r="A39" s="45"/>
      <c r="B39" s="45"/>
      <c r="C39" s="45"/>
      <c r="D39" s="78"/>
      <c r="E39" s="45"/>
      <c r="F39" s="76" t="s">
        <v>152</v>
      </c>
      <c r="G39" s="45"/>
      <c r="H39" s="45"/>
      <c r="I39" s="45"/>
      <c r="J39" s="87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ht="12.75" customHeight="1">
      <c r="A40" s="45"/>
      <c r="B40" s="45"/>
      <c r="C40" s="45"/>
      <c r="D40" s="49"/>
      <c r="E40" s="49"/>
      <c r="F40" s="79" t="s">
        <v>153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5"/>
    </row>
    <row r="41" spans="1:33" ht="12.75" customHeight="1">
      <c r="A41" s="45"/>
      <c r="B41" s="45"/>
      <c r="C41" s="45"/>
      <c r="D41" s="45"/>
      <c r="E41" s="45"/>
      <c r="F41" s="76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ht="12.75" customHeight="1">
      <c r="A42" s="45"/>
      <c r="B42" s="45"/>
      <c r="C42" s="45"/>
      <c r="D42" s="78"/>
      <c r="E42" s="45"/>
      <c r="F42" s="76" t="s">
        <v>154</v>
      </c>
      <c r="G42" s="45"/>
      <c r="H42" s="45"/>
      <c r="I42" s="45"/>
      <c r="J42" s="8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4" t="s">
        <v>155</v>
      </c>
      <c r="Z42" s="454"/>
      <c r="AA42" s="454"/>
      <c r="AB42" s="454"/>
      <c r="AC42" s="454"/>
      <c r="AD42" s="454"/>
      <c r="AE42" s="45" t="s">
        <v>156</v>
      </c>
      <c r="AF42" s="45"/>
      <c r="AG42" s="45"/>
    </row>
    <row r="43" spans="1:33" ht="12.75" customHeight="1">
      <c r="A43" s="45"/>
      <c r="B43" s="45"/>
      <c r="C43" s="45"/>
      <c r="D43" s="49"/>
      <c r="E43" s="49"/>
      <c r="F43" s="49" t="s">
        <v>157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5"/>
    </row>
    <row r="44" spans="1:33" ht="12.75" customHeight="1">
      <c r="A44" s="45"/>
      <c r="B44" s="45"/>
      <c r="C44" s="45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5"/>
    </row>
    <row r="45" spans="1:33" ht="12.75" customHeight="1">
      <c r="A45" s="45"/>
      <c r="B45" s="45"/>
      <c r="C45" s="45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5"/>
    </row>
    <row r="46" spans="1:33" ht="12.75" customHeight="1">
      <c r="A46" s="45"/>
      <c r="B46" s="45"/>
      <c r="C46" s="45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 sheet="1" objects="1" scenarios="1"/>
  <mergeCells count="9">
    <mergeCell ref="U2:Z3"/>
    <mergeCell ref="AA2:AE3"/>
    <mergeCell ref="B7:Z7"/>
    <mergeCell ref="U4:AE4"/>
    <mergeCell ref="D46:AF46"/>
    <mergeCell ref="B20:H20"/>
    <mergeCell ref="B37:AF37"/>
    <mergeCell ref="Y42:AD42"/>
    <mergeCell ref="F34:R34"/>
  </mergeCells>
  <printOptions/>
  <pageMargins left="0.7874015748031497" right="0.1968503937007874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&amp;R&amp;12Blatt 2 von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showGridLines="0" workbookViewId="0" topLeftCell="A1">
      <selection activeCell="A1" sqref="A1"/>
    </sheetView>
  </sheetViews>
  <sheetFormatPr defaultColWidth="11.421875" defaultRowHeight="12.75"/>
  <cols>
    <col min="1" max="33" width="2.7109375" style="44" customWidth="1"/>
    <col min="34" max="34" width="10.57421875" style="44" customWidth="1"/>
    <col min="35" max="35" width="5.140625" style="44" hidden="1" customWidth="1"/>
    <col min="36" max="36" width="6.28125" style="44" hidden="1" customWidth="1"/>
    <col min="37" max="37" width="7.140625" style="44" hidden="1" customWidth="1"/>
    <col min="38" max="16384" width="11.421875" style="44" customWidth="1"/>
  </cols>
  <sheetData>
    <row r="1" spans="1:3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66"/>
      <c r="U2" s="457" t="str">
        <f>'Anzeige Bl. 1'!U2:Z3</f>
        <v>DF0EMV</v>
      </c>
      <c r="V2" s="457"/>
      <c r="W2" s="457"/>
      <c r="X2" s="457"/>
      <c r="Y2" s="457"/>
      <c r="Z2" s="457"/>
      <c r="AA2" s="466">
        <f>'Anzeige Bl. 1'!AA2:AE3</f>
        <v>40277</v>
      </c>
      <c r="AB2" s="466"/>
      <c r="AC2" s="466"/>
      <c r="AD2" s="466"/>
      <c r="AE2" s="466"/>
      <c r="AF2" s="67"/>
      <c r="AG2" s="45"/>
    </row>
    <row r="3" spans="1:33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68"/>
      <c r="U3" s="458"/>
      <c r="V3" s="458"/>
      <c r="W3" s="458"/>
      <c r="X3" s="458"/>
      <c r="Y3" s="458"/>
      <c r="Z3" s="458"/>
      <c r="AA3" s="467"/>
      <c r="AB3" s="467"/>
      <c r="AC3" s="467"/>
      <c r="AD3" s="467"/>
      <c r="AE3" s="467"/>
      <c r="AF3" s="69"/>
      <c r="AG3" s="45"/>
    </row>
    <row r="4" spans="1:33" ht="12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70"/>
      <c r="U4" s="444" t="s">
        <v>24</v>
      </c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71"/>
      <c r="AG4" s="45"/>
    </row>
    <row r="5" spans="1:33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7" ht="12.75" customHeight="1">
      <c r="A6" s="45"/>
      <c r="B6" s="54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5"/>
      <c r="AF6" s="45"/>
      <c r="AG6" s="253"/>
      <c r="AH6" s="81"/>
      <c r="AI6" s="82" t="s">
        <v>47</v>
      </c>
      <c r="AJ6" s="83" t="e">
        <f>10*LOG(AH6*1000)</f>
        <v>#NUM!</v>
      </c>
      <c r="AK6" s="84" t="s">
        <v>48</v>
      </c>
    </row>
    <row r="7" spans="1:37" ht="12.75" customHeight="1">
      <c r="A7" s="45"/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"/>
      <c r="AB7" s="45"/>
      <c r="AC7" s="45"/>
      <c r="AD7" s="45"/>
      <c r="AE7" s="45"/>
      <c r="AF7" s="45"/>
      <c r="AG7" s="253"/>
      <c r="AH7" s="81"/>
      <c r="AI7" s="82"/>
      <c r="AJ7" s="83"/>
      <c r="AK7" s="84"/>
    </row>
    <row r="8" spans="1:37" ht="12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253"/>
      <c r="AH8" s="85"/>
      <c r="AI8" s="82" t="s">
        <v>47</v>
      </c>
      <c r="AJ8" s="83" t="e">
        <f>AH7+AJ6</f>
        <v>#NUM!</v>
      </c>
      <c r="AK8" s="84" t="s">
        <v>48</v>
      </c>
    </row>
    <row r="9" spans="1:33" ht="12.75" customHeight="1">
      <c r="A9" s="45"/>
      <c r="B9" s="453" t="s">
        <v>158</v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"/>
      <c r="AB9" s="45"/>
      <c r="AC9" s="45"/>
      <c r="AD9" s="45"/>
      <c r="AE9" s="45"/>
      <c r="AF9" s="45"/>
      <c r="AG9" s="45"/>
    </row>
    <row r="10" spans="1:34" ht="12.75" customHeight="1">
      <c r="A10" s="45"/>
      <c r="B10" s="54"/>
      <c r="C10" s="254"/>
      <c r="D10" s="254"/>
      <c r="E10" s="254"/>
      <c r="F10" s="254"/>
      <c r="G10" s="254"/>
      <c r="H10" s="254"/>
      <c r="I10" s="254"/>
      <c r="J10" s="254"/>
      <c r="K10" s="255"/>
      <c r="L10" s="255"/>
      <c r="M10" s="255"/>
      <c r="N10" s="256"/>
      <c r="O10" s="256"/>
      <c r="P10" s="257"/>
      <c r="Q10" s="254"/>
      <c r="R10" s="254"/>
      <c r="S10" s="254"/>
      <c r="T10" s="254"/>
      <c r="U10" s="254"/>
      <c r="V10" s="254"/>
      <c r="W10" s="254"/>
      <c r="X10" s="254"/>
      <c r="Y10" s="255"/>
      <c r="Z10" s="255"/>
      <c r="AA10" s="255"/>
      <c r="AB10" s="256"/>
      <c r="AC10" s="256"/>
      <c r="AD10" s="256"/>
      <c r="AE10" s="256"/>
      <c r="AF10" s="45"/>
      <c r="AG10" s="468"/>
      <c r="AH10" s="469"/>
    </row>
    <row r="11" spans="1:34" ht="12.75" customHeight="1">
      <c r="A11" s="45"/>
      <c r="B11" s="45"/>
      <c r="C11" s="258" t="s">
        <v>159</v>
      </c>
      <c r="D11" s="254"/>
      <c r="E11" s="254"/>
      <c r="F11" s="254"/>
      <c r="G11" s="254"/>
      <c r="H11" s="254"/>
      <c r="I11" s="254"/>
      <c r="J11" s="254"/>
      <c r="K11" s="255"/>
      <c r="L11" s="255"/>
      <c r="M11" s="255"/>
      <c r="N11" s="256"/>
      <c r="O11" s="256"/>
      <c r="P11" s="257"/>
      <c r="Q11" s="254"/>
      <c r="R11" s="254"/>
      <c r="S11" s="254"/>
      <c r="T11" s="254"/>
      <c r="U11" s="254"/>
      <c r="V11" s="254"/>
      <c r="W11" s="254"/>
      <c r="X11" s="254"/>
      <c r="Y11" s="255"/>
      <c r="Z11" s="255"/>
      <c r="AA11" s="255"/>
      <c r="AB11" s="256"/>
      <c r="AC11" s="256"/>
      <c r="AD11" s="256"/>
      <c r="AE11" s="256"/>
      <c r="AF11" s="45"/>
      <c r="AG11" s="468"/>
      <c r="AH11" s="469"/>
    </row>
    <row r="12" spans="1:37" ht="12.75" customHeight="1">
      <c r="A12" s="45"/>
      <c r="B12" s="45"/>
      <c r="C12" s="257"/>
      <c r="D12" s="257"/>
      <c r="E12" s="257"/>
      <c r="F12" s="257"/>
      <c r="G12" s="257"/>
      <c r="H12" s="257"/>
      <c r="I12" s="257"/>
      <c r="J12" s="257"/>
      <c r="K12" s="86"/>
      <c r="L12" s="87"/>
      <c r="M12" s="86"/>
      <c r="N12" s="259"/>
      <c r="O12" s="88"/>
      <c r="P12" s="257"/>
      <c r="Q12" s="257"/>
      <c r="R12" s="257"/>
      <c r="S12" s="257"/>
      <c r="T12" s="257"/>
      <c r="U12" s="257"/>
      <c r="V12" s="257"/>
      <c r="W12" s="257"/>
      <c r="X12" s="257"/>
      <c r="Y12" s="86"/>
      <c r="Z12" s="87"/>
      <c r="AA12" s="86"/>
      <c r="AB12" s="260"/>
      <c r="AC12" s="260"/>
      <c r="AD12" s="260"/>
      <c r="AE12" s="88"/>
      <c r="AF12" s="45"/>
      <c r="AG12" s="89"/>
      <c r="AH12" s="90"/>
      <c r="AI12" s="91">
        <f aca="true" t="shared" si="0" ref="AI12:AI27">10*LOG(AJ12*1000)</f>
        <v>58.750612633917</v>
      </c>
      <c r="AJ12" s="91">
        <v>750</v>
      </c>
      <c r="AK12" s="91">
        <v>8.41</v>
      </c>
    </row>
    <row r="13" spans="1:37" ht="12.75" customHeight="1">
      <c r="A13" s="45"/>
      <c r="B13" s="45"/>
      <c r="C13" s="249" t="s">
        <v>308</v>
      </c>
      <c r="D13" s="257"/>
      <c r="E13" s="261" t="s">
        <v>160</v>
      </c>
      <c r="F13" s="257"/>
      <c r="G13" s="257"/>
      <c r="H13" s="257"/>
      <c r="I13" s="257"/>
      <c r="J13" s="257"/>
      <c r="K13" s="92"/>
      <c r="L13" s="93"/>
      <c r="M13" s="93"/>
      <c r="N13" s="259"/>
      <c r="O13" s="88"/>
      <c r="P13" s="257"/>
      <c r="Q13" s="257"/>
      <c r="R13" s="257"/>
      <c r="S13" s="257"/>
      <c r="T13" s="257"/>
      <c r="U13" s="257"/>
      <c r="V13" s="257"/>
      <c r="W13" s="257"/>
      <c r="X13" s="257"/>
      <c r="Y13" s="92"/>
      <c r="Z13" s="93"/>
      <c r="AA13" s="93"/>
      <c r="AB13" s="260"/>
      <c r="AC13" s="260"/>
      <c r="AD13" s="260"/>
      <c r="AE13" s="88"/>
      <c r="AF13" s="45"/>
      <c r="AG13" s="89"/>
      <c r="AH13" s="90"/>
      <c r="AI13" s="91" t="e">
        <f t="shared" si="0"/>
        <v>#NUM!</v>
      </c>
      <c r="AJ13" s="91">
        <v>0</v>
      </c>
      <c r="AK13" s="91" t="e">
        <v>#N/A</v>
      </c>
    </row>
    <row r="14" spans="1:37" ht="12.75" customHeight="1">
      <c r="A14" s="45"/>
      <c r="B14" s="45"/>
      <c r="C14" s="257"/>
      <c r="D14" s="257"/>
      <c r="E14" s="465"/>
      <c r="F14" s="464"/>
      <c r="G14" s="45"/>
      <c r="H14" s="94" t="s">
        <v>53</v>
      </c>
      <c r="I14" s="257"/>
      <c r="J14" s="257"/>
      <c r="K14" s="86"/>
      <c r="L14" s="87"/>
      <c r="M14" s="86"/>
      <c r="N14" s="259"/>
      <c r="O14" s="88"/>
      <c r="P14" s="257"/>
      <c r="Q14" s="257"/>
      <c r="R14" s="257"/>
      <c r="S14" s="257"/>
      <c r="T14" s="257"/>
      <c r="U14" s="257"/>
      <c r="V14" s="257"/>
      <c r="W14" s="257"/>
      <c r="X14" s="257"/>
      <c r="Y14" s="86"/>
      <c r="Z14" s="87"/>
      <c r="AA14" s="86"/>
      <c r="AB14" s="260"/>
      <c r="AC14" s="260"/>
      <c r="AD14" s="260"/>
      <c r="AE14" s="88"/>
      <c r="AF14" s="45"/>
      <c r="AG14" s="89"/>
      <c r="AH14" s="90"/>
      <c r="AI14" s="91" t="e">
        <f t="shared" si="0"/>
        <v>#NUM!</v>
      </c>
      <c r="AJ14" s="91">
        <v>0</v>
      </c>
      <c r="AK14" s="91" t="e">
        <v>#N/A</v>
      </c>
    </row>
    <row r="15" spans="1:37" ht="12.75" customHeight="1">
      <c r="A15" s="45"/>
      <c r="B15" s="45"/>
      <c r="C15" s="257"/>
      <c r="D15" s="257"/>
      <c r="E15" s="257"/>
      <c r="F15" s="257"/>
      <c r="G15" s="257"/>
      <c r="H15" s="257"/>
      <c r="I15" s="257"/>
      <c r="J15" s="257"/>
      <c r="K15" s="92"/>
      <c r="L15" s="93"/>
      <c r="M15" s="93"/>
      <c r="N15" s="259"/>
      <c r="O15" s="88"/>
      <c r="P15" s="257"/>
      <c r="Q15" s="257"/>
      <c r="R15" s="257"/>
      <c r="S15" s="257"/>
      <c r="T15" s="257"/>
      <c r="U15" s="257"/>
      <c r="V15" s="257"/>
      <c r="W15" s="257"/>
      <c r="X15" s="257"/>
      <c r="Y15" s="92"/>
      <c r="Z15" s="93"/>
      <c r="AA15" s="93"/>
      <c r="AB15" s="260"/>
      <c r="AC15" s="260"/>
      <c r="AD15" s="260"/>
      <c r="AE15" s="88"/>
      <c r="AF15" s="45"/>
      <c r="AG15" s="89"/>
      <c r="AH15" s="90"/>
      <c r="AI15" s="91" t="e">
        <f t="shared" si="0"/>
        <v>#NUM!</v>
      </c>
      <c r="AJ15" s="91">
        <v>0</v>
      </c>
      <c r="AK15" s="91" t="e">
        <v>#N/A</v>
      </c>
    </row>
    <row r="16" spans="1:37" ht="12.75" customHeight="1">
      <c r="A16" s="45"/>
      <c r="B16" s="45"/>
      <c r="C16" s="249"/>
      <c r="D16" s="257"/>
      <c r="E16" s="261" t="s">
        <v>161</v>
      </c>
      <c r="F16" s="257"/>
      <c r="G16" s="257"/>
      <c r="H16" s="257"/>
      <c r="I16" s="257"/>
      <c r="J16" s="257"/>
      <c r="K16" s="86"/>
      <c r="L16" s="257"/>
      <c r="M16" s="465"/>
      <c r="N16" s="464"/>
      <c r="O16" s="45"/>
      <c r="P16" s="94" t="s">
        <v>53</v>
      </c>
      <c r="Q16" s="45"/>
      <c r="R16" s="45"/>
      <c r="S16" s="260"/>
      <c r="T16" s="257"/>
      <c r="U16" s="257"/>
      <c r="V16" s="257"/>
      <c r="W16" s="257"/>
      <c r="X16" s="257"/>
      <c r="Y16" s="86"/>
      <c r="Z16" s="87"/>
      <c r="AA16" s="86"/>
      <c r="AB16" s="260"/>
      <c r="AC16" s="260"/>
      <c r="AD16" s="260"/>
      <c r="AE16" s="88"/>
      <c r="AF16" s="45"/>
      <c r="AG16" s="89"/>
      <c r="AH16" s="90"/>
      <c r="AI16" s="91" t="e">
        <f t="shared" si="0"/>
        <v>#NUM!</v>
      </c>
      <c r="AJ16" s="91">
        <v>0</v>
      </c>
      <c r="AK16" s="91" t="e">
        <v>#N/A</v>
      </c>
    </row>
    <row r="17" spans="1:37" ht="12.75" customHeight="1">
      <c r="A17" s="45"/>
      <c r="B17" s="45"/>
      <c r="C17" s="257"/>
      <c r="D17" s="257"/>
      <c r="E17" s="257"/>
      <c r="F17" s="257"/>
      <c r="G17" s="257"/>
      <c r="H17" s="257"/>
      <c r="I17" s="257"/>
      <c r="J17" s="257"/>
      <c r="K17" s="92"/>
      <c r="L17" s="93"/>
      <c r="M17" s="93"/>
      <c r="N17" s="259"/>
      <c r="O17" s="88"/>
      <c r="P17" s="257"/>
      <c r="Q17" s="257"/>
      <c r="R17" s="257"/>
      <c r="S17" s="257"/>
      <c r="T17" s="257"/>
      <c r="U17" s="257"/>
      <c r="V17" s="257"/>
      <c r="W17" s="257"/>
      <c r="X17" s="257"/>
      <c r="Y17" s="92"/>
      <c r="Z17" s="93"/>
      <c r="AA17" s="93"/>
      <c r="AB17" s="260"/>
      <c r="AC17" s="260"/>
      <c r="AD17" s="260"/>
      <c r="AE17" s="88"/>
      <c r="AF17" s="45"/>
      <c r="AG17" s="89"/>
      <c r="AH17" s="90"/>
      <c r="AI17" s="91" t="e">
        <f t="shared" si="0"/>
        <v>#NUM!</v>
      </c>
      <c r="AJ17" s="91">
        <v>0</v>
      </c>
      <c r="AK17" s="91" t="e">
        <v>#N/A</v>
      </c>
    </row>
    <row r="18" spans="1:37" ht="12.75" customHeight="1">
      <c r="A18" s="45"/>
      <c r="B18" s="45"/>
      <c r="C18" s="249" t="s">
        <v>308</v>
      </c>
      <c r="D18" s="257"/>
      <c r="E18" s="261" t="s">
        <v>162</v>
      </c>
      <c r="F18" s="257"/>
      <c r="G18" s="257"/>
      <c r="H18" s="257"/>
      <c r="I18" s="257"/>
      <c r="J18" s="257"/>
      <c r="K18" s="86"/>
      <c r="L18" s="87"/>
      <c r="M18" s="86"/>
      <c r="N18" s="259"/>
      <c r="O18" s="88"/>
      <c r="P18" s="257"/>
      <c r="Q18" s="465"/>
      <c r="R18" s="464"/>
      <c r="S18" s="45"/>
      <c r="T18" s="95" t="s">
        <v>53</v>
      </c>
      <c r="U18" s="45"/>
      <c r="V18" s="257"/>
      <c r="W18" s="257"/>
      <c r="X18" s="257"/>
      <c r="Y18" s="86"/>
      <c r="Z18" s="87"/>
      <c r="AA18" s="86"/>
      <c r="AB18" s="260"/>
      <c r="AC18" s="260"/>
      <c r="AD18" s="260"/>
      <c r="AE18" s="88"/>
      <c r="AF18" s="45"/>
      <c r="AG18" s="89"/>
      <c r="AH18" s="90"/>
      <c r="AI18" s="91" t="e">
        <f t="shared" si="0"/>
        <v>#NUM!</v>
      </c>
      <c r="AJ18" s="91">
        <v>0</v>
      </c>
      <c r="AK18" s="91" t="e">
        <v>#N/A</v>
      </c>
    </row>
    <row r="19" spans="1:37" ht="12.75" customHeight="1">
      <c r="A19" s="45"/>
      <c r="B19" s="45"/>
      <c r="C19" s="257"/>
      <c r="D19" s="257"/>
      <c r="E19" s="257"/>
      <c r="F19" s="257"/>
      <c r="G19" s="257"/>
      <c r="H19" s="257"/>
      <c r="I19" s="257"/>
      <c r="J19" s="257"/>
      <c r="K19" s="92"/>
      <c r="L19" s="93"/>
      <c r="M19" s="93"/>
      <c r="N19" s="259"/>
      <c r="O19" s="88"/>
      <c r="P19" s="257"/>
      <c r="Q19" s="257"/>
      <c r="R19" s="257"/>
      <c r="S19" s="257"/>
      <c r="T19" s="257"/>
      <c r="U19" s="257"/>
      <c r="V19" s="257"/>
      <c r="W19" s="257"/>
      <c r="X19" s="257"/>
      <c r="Y19" s="92"/>
      <c r="Z19" s="93"/>
      <c r="AA19" s="93"/>
      <c r="AB19" s="260"/>
      <c r="AC19" s="260"/>
      <c r="AD19" s="260"/>
      <c r="AE19" s="88"/>
      <c r="AF19" s="45"/>
      <c r="AG19" s="89"/>
      <c r="AH19" s="90"/>
      <c r="AI19" s="91" t="e">
        <f t="shared" si="0"/>
        <v>#NUM!</v>
      </c>
      <c r="AJ19" s="91">
        <v>0</v>
      </c>
      <c r="AK19" s="91" t="e">
        <v>#N/A</v>
      </c>
    </row>
    <row r="20" spans="1:37" ht="12.75" customHeight="1">
      <c r="A20" s="45"/>
      <c r="B20" s="45"/>
      <c r="C20" s="249" t="s">
        <v>308</v>
      </c>
      <c r="D20" s="257"/>
      <c r="E20" s="261" t="s">
        <v>163</v>
      </c>
      <c r="F20" s="257"/>
      <c r="G20" s="257"/>
      <c r="H20" s="257"/>
      <c r="I20" s="257"/>
      <c r="J20" s="257"/>
      <c r="K20" s="86"/>
      <c r="L20" s="87"/>
      <c r="M20" s="86"/>
      <c r="N20" s="259"/>
      <c r="O20" s="257"/>
      <c r="P20" s="465"/>
      <c r="Q20" s="464"/>
      <c r="R20" s="45"/>
      <c r="S20" s="95" t="s">
        <v>53</v>
      </c>
      <c r="T20" s="45"/>
      <c r="U20" s="257"/>
      <c r="V20" s="257"/>
      <c r="W20" s="257"/>
      <c r="X20" s="257"/>
      <c r="Y20" s="86"/>
      <c r="Z20" s="87"/>
      <c r="AA20" s="86"/>
      <c r="AB20" s="260"/>
      <c r="AC20" s="260"/>
      <c r="AD20" s="260"/>
      <c r="AE20" s="88"/>
      <c r="AF20" s="45"/>
      <c r="AG20" s="89"/>
      <c r="AH20" s="90"/>
      <c r="AI20" s="91" t="e">
        <f t="shared" si="0"/>
        <v>#NUM!</v>
      </c>
      <c r="AJ20" s="91">
        <v>0</v>
      </c>
      <c r="AK20" s="91" t="e">
        <v>#N/A</v>
      </c>
    </row>
    <row r="21" spans="1:37" ht="12.75" customHeight="1">
      <c r="A21" s="45"/>
      <c r="B21" s="45"/>
      <c r="C21" s="257"/>
      <c r="D21" s="257"/>
      <c r="E21" s="257"/>
      <c r="F21" s="257"/>
      <c r="G21" s="257"/>
      <c r="H21" s="257"/>
      <c r="I21" s="257"/>
      <c r="J21" s="257"/>
      <c r="K21" s="92"/>
      <c r="L21" s="93"/>
      <c r="M21" s="93"/>
      <c r="N21" s="259"/>
      <c r="O21" s="88"/>
      <c r="P21" s="257"/>
      <c r="Q21" s="257"/>
      <c r="R21" s="257"/>
      <c r="S21" s="257"/>
      <c r="T21" s="257"/>
      <c r="U21" s="257"/>
      <c r="V21" s="257"/>
      <c r="W21" s="257"/>
      <c r="X21" s="257"/>
      <c r="Y21" s="92"/>
      <c r="Z21" s="93"/>
      <c r="AA21" s="93"/>
      <c r="AB21" s="260"/>
      <c r="AC21" s="260"/>
      <c r="AD21" s="260"/>
      <c r="AE21" s="88"/>
      <c r="AF21" s="45"/>
      <c r="AG21" s="89"/>
      <c r="AH21" s="90"/>
      <c r="AI21" s="91" t="e">
        <f t="shared" si="0"/>
        <v>#NUM!</v>
      </c>
      <c r="AJ21" s="91">
        <v>0</v>
      </c>
      <c r="AK21" s="91" t="e">
        <v>#N/A</v>
      </c>
    </row>
    <row r="22" spans="1:37" ht="12.75" customHeight="1">
      <c r="A22" s="45"/>
      <c r="B22" s="45"/>
      <c r="C22" s="249"/>
      <c r="D22" s="257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5"/>
      <c r="X22" s="261" t="s">
        <v>164</v>
      </c>
      <c r="Y22" s="257"/>
      <c r="Z22" s="465"/>
      <c r="AA22" s="464"/>
      <c r="AB22" s="462" t="s">
        <v>53</v>
      </c>
      <c r="AC22" s="463"/>
      <c r="AD22" s="463"/>
      <c r="AE22" s="96"/>
      <c r="AF22" s="45"/>
      <c r="AG22" s="89"/>
      <c r="AH22" s="90"/>
      <c r="AI22" s="91" t="e">
        <f t="shared" si="0"/>
        <v>#NUM!</v>
      </c>
      <c r="AJ22" s="91">
        <v>0</v>
      </c>
      <c r="AK22" s="91" t="e">
        <v>#N/A</v>
      </c>
    </row>
    <row r="23" spans="1:37" ht="12.75" customHeight="1">
      <c r="A23" s="45"/>
      <c r="B23" s="45"/>
      <c r="C23" s="257"/>
      <c r="D23" s="257"/>
      <c r="E23" s="257"/>
      <c r="F23" s="257"/>
      <c r="G23" s="257"/>
      <c r="H23" s="257"/>
      <c r="I23" s="257"/>
      <c r="J23" s="257"/>
      <c r="K23" s="92"/>
      <c r="L23" s="93"/>
      <c r="M23" s="93"/>
      <c r="N23" s="259"/>
      <c r="O23" s="88"/>
      <c r="P23" s="257"/>
      <c r="Q23" s="257"/>
      <c r="R23" s="257"/>
      <c r="S23" s="257"/>
      <c r="T23" s="257"/>
      <c r="U23" s="257"/>
      <c r="V23" s="257"/>
      <c r="W23" s="257"/>
      <c r="X23" s="257"/>
      <c r="Y23" s="92"/>
      <c r="Z23" s="93"/>
      <c r="AA23" s="93"/>
      <c r="AB23" s="262"/>
      <c r="AC23" s="45"/>
      <c r="AD23" s="262"/>
      <c r="AE23" s="96"/>
      <c r="AF23" s="45"/>
      <c r="AG23" s="89"/>
      <c r="AH23" s="90"/>
      <c r="AI23" s="91" t="e">
        <f t="shared" si="0"/>
        <v>#NUM!</v>
      </c>
      <c r="AJ23" s="91">
        <v>0</v>
      </c>
      <c r="AK23" s="91" t="e">
        <v>#N/A</v>
      </c>
    </row>
    <row r="24" spans="1:39" ht="12.75" customHeight="1">
      <c r="A24" s="45"/>
      <c r="B24" s="45"/>
      <c r="C24" s="249"/>
      <c r="D24" s="257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5"/>
      <c r="X24" s="261" t="s">
        <v>164</v>
      </c>
      <c r="Y24" s="257"/>
      <c r="Z24" s="465"/>
      <c r="AA24" s="464"/>
      <c r="AB24" s="462" t="s">
        <v>53</v>
      </c>
      <c r="AC24" s="463"/>
      <c r="AD24" s="463"/>
      <c r="AE24" s="96"/>
      <c r="AF24" s="45"/>
      <c r="AG24" s="89"/>
      <c r="AH24" s="90"/>
      <c r="AI24" s="91" t="e">
        <f t="shared" si="0"/>
        <v>#NUM!</v>
      </c>
      <c r="AJ24" s="91">
        <v>0</v>
      </c>
      <c r="AK24" s="91" t="e">
        <v>#N/A</v>
      </c>
      <c r="AM24" s="48"/>
    </row>
    <row r="25" spans="1:37" ht="12.75" customHeight="1">
      <c r="A25" s="45"/>
      <c r="B25" s="45"/>
      <c r="C25" s="257"/>
      <c r="D25" s="257"/>
      <c r="E25" s="257"/>
      <c r="F25" s="257"/>
      <c r="G25" s="257"/>
      <c r="H25" s="257"/>
      <c r="I25" s="257"/>
      <c r="J25" s="257"/>
      <c r="K25" s="92"/>
      <c r="L25" s="93"/>
      <c r="M25" s="93"/>
      <c r="N25" s="259"/>
      <c r="O25" s="88"/>
      <c r="P25" s="257"/>
      <c r="Q25" s="257"/>
      <c r="R25" s="257"/>
      <c r="S25" s="257"/>
      <c r="T25" s="257"/>
      <c r="U25" s="257"/>
      <c r="V25" s="257"/>
      <c r="W25" s="257"/>
      <c r="X25" s="257"/>
      <c r="Y25" s="92"/>
      <c r="Z25" s="93"/>
      <c r="AA25" s="93"/>
      <c r="AB25" s="260"/>
      <c r="AC25" s="260"/>
      <c r="AD25" s="260"/>
      <c r="AE25" s="88"/>
      <c r="AF25" s="45"/>
      <c r="AG25" s="89"/>
      <c r="AH25" s="90"/>
      <c r="AI25" s="91" t="e">
        <f t="shared" si="0"/>
        <v>#NUM!</v>
      </c>
      <c r="AJ25" s="91">
        <v>0</v>
      </c>
      <c r="AK25" s="91" t="e">
        <v>#N/A</v>
      </c>
    </row>
    <row r="26" spans="1:37" ht="12.75" customHeight="1">
      <c r="A26" s="45"/>
      <c r="B26" s="45"/>
      <c r="C26" s="257"/>
      <c r="D26" s="257"/>
      <c r="E26" s="257"/>
      <c r="F26" s="257"/>
      <c r="G26" s="257"/>
      <c r="H26" s="257"/>
      <c r="I26" s="257"/>
      <c r="J26" s="257"/>
      <c r="K26" s="86"/>
      <c r="L26" s="87"/>
      <c r="M26" s="86"/>
      <c r="N26" s="259"/>
      <c r="O26" s="88"/>
      <c r="P26" s="257"/>
      <c r="Q26" s="257"/>
      <c r="R26" s="257"/>
      <c r="S26" s="257"/>
      <c r="T26" s="257"/>
      <c r="U26" s="257"/>
      <c r="V26" s="257"/>
      <c r="W26" s="257"/>
      <c r="X26" s="257"/>
      <c r="Y26" s="86"/>
      <c r="Z26" s="87"/>
      <c r="AA26" s="86"/>
      <c r="AB26" s="260"/>
      <c r="AC26" s="260"/>
      <c r="AD26" s="260"/>
      <c r="AE26" s="88"/>
      <c r="AF26" s="45"/>
      <c r="AG26" s="89"/>
      <c r="AH26" s="90"/>
      <c r="AI26" s="91" t="e">
        <f t="shared" si="0"/>
        <v>#NUM!</v>
      </c>
      <c r="AJ26" s="91">
        <v>0</v>
      </c>
      <c r="AK26" s="91" t="e">
        <v>#N/A</v>
      </c>
    </row>
    <row r="27" spans="1:37" ht="12.75" customHeight="1">
      <c r="A27" s="45"/>
      <c r="B27" s="45"/>
      <c r="C27" s="257"/>
      <c r="D27" s="257"/>
      <c r="E27" s="257"/>
      <c r="F27" s="257"/>
      <c r="G27" s="257"/>
      <c r="H27" s="257"/>
      <c r="I27" s="257"/>
      <c r="J27" s="257"/>
      <c r="K27" s="92"/>
      <c r="L27" s="93"/>
      <c r="M27" s="93"/>
      <c r="N27" s="259"/>
      <c r="O27" s="88"/>
      <c r="P27" s="257"/>
      <c r="Q27" s="257"/>
      <c r="R27" s="257"/>
      <c r="S27" s="257"/>
      <c r="T27" s="257"/>
      <c r="U27" s="257"/>
      <c r="V27" s="257"/>
      <c r="W27" s="257"/>
      <c r="X27" s="257"/>
      <c r="Y27" s="92"/>
      <c r="Z27" s="93"/>
      <c r="AA27" s="93"/>
      <c r="AB27" s="260"/>
      <c r="AC27" s="260"/>
      <c r="AD27" s="260"/>
      <c r="AE27" s="88"/>
      <c r="AF27" s="45"/>
      <c r="AG27" s="89"/>
      <c r="AH27" s="90"/>
      <c r="AI27" s="91" t="e">
        <f t="shared" si="0"/>
        <v>#NUM!</v>
      </c>
      <c r="AJ27" s="91">
        <v>0</v>
      </c>
      <c r="AK27" s="91" t="e">
        <v>#N/A</v>
      </c>
    </row>
    <row r="28" spans="1:34" ht="12.75" customHeight="1">
      <c r="A28" s="45"/>
      <c r="B28" s="49"/>
      <c r="C28" s="263"/>
      <c r="D28" s="263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4"/>
      <c r="AC28" s="54"/>
      <c r="AD28" s="54"/>
      <c r="AE28" s="54"/>
      <c r="AF28" s="54"/>
      <c r="AG28" s="250"/>
      <c r="AH28" s="97"/>
    </row>
    <row r="29" spans="1:34" ht="12.75" customHeight="1">
      <c r="A29" s="45"/>
      <c r="B29" s="45"/>
      <c r="C29" s="26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45"/>
      <c r="AG29" s="250"/>
      <c r="AH29" s="97"/>
    </row>
    <row r="30" spans="1:34" ht="12.75" customHeight="1">
      <c r="A30" s="45"/>
      <c r="B30" s="45"/>
      <c r="C30" s="26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45"/>
      <c r="AG30" s="250"/>
      <c r="AH30" s="97"/>
    </row>
    <row r="31" spans="1:34" ht="12.75" customHeight="1">
      <c r="A31" s="45"/>
      <c r="B31" s="45"/>
      <c r="C31" s="26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45"/>
      <c r="AG31" s="250"/>
      <c r="AH31" s="97"/>
    </row>
    <row r="32" spans="1:34" ht="12.75" customHeight="1">
      <c r="A32" s="45"/>
      <c r="B32" s="45"/>
      <c r="C32" s="4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45"/>
      <c r="AG32" s="250"/>
      <c r="AH32" s="97"/>
    </row>
    <row r="33" spans="1:34" ht="12.75" customHeight="1">
      <c r="A33" s="45"/>
      <c r="B33" s="45"/>
      <c r="C33" s="49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45"/>
      <c r="AG33" s="250"/>
      <c r="AH33" s="97"/>
    </row>
    <row r="34" spans="1:34" ht="12.75" customHeight="1">
      <c r="A34" s="45"/>
      <c r="B34" s="45"/>
      <c r="C34" s="26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45"/>
      <c r="AG34" s="250"/>
      <c r="AH34" s="97"/>
    </row>
    <row r="35" spans="1:33" ht="12.75" customHeight="1">
      <c r="A35" s="45"/>
      <c r="B35" s="45"/>
      <c r="C35" s="26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45"/>
      <c r="AG35" s="45"/>
    </row>
    <row r="36" spans="1:33" ht="12.75" customHeight="1">
      <c r="A36" s="45"/>
      <c r="B36" s="45"/>
      <c r="C36" s="26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45"/>
      <c r="AG36" s="45"/>
    </row>
    <row r="37" spans="1:33" ht="12.75" customHeight="1">
      <c r="A37" s="45"/>
      <c r="B37" s="473" t="s">
        <v>52</v>
      </c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64"/>
      <c r="O37" s="464"/>
      <c r="P37" s="463" t="s">
        <v>53</v>
      </c>
      <c r="Q37" s="463"/>
      <c r="R37" s="463"/>
      <c r="S37" s="54"/>
      <c r="T37" s="54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ht="12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ht="12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ht="12.75" customHeight="1">
      <c r="A40" s="45"/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ht="12.75" customHeight="1">
      <c r="A41" s="45"/>
      <c r="B41" s="471" t="s">
        <v>54</v>
      </c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ht="12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 sheet="1" objects="1" scenarios="1"/>
  <mergeCells count="22">
    <mergeCell ref="B40:L40"/>
    <mergeCell ref="B41:L41"/>
    <mergeCell ref="E22:V22"/>
    <mergeCell ref="E24:V24"/>
    <mergeCell ref="B37:M37"/>
    <mergeCell ref="AG10:AG11"/>
    <mergeCell ref="AH10:AH11"/>
    <mergeCell ref="P20:Q20"/>
    <mergeCell ref="Z22:AA22"/>
    <mergeCell ref="Q18:R18"/>
    <mergeCell ref="B7:Z7"/>
    <mergeCell ref="U2:Z3"/>
    <mergeCell ref="AA2:AE3"/>
    <mergeCell ref="U4:AE4"/>
    <mergeCell ref="B9:Z9"/>
    <mergeCell ref="AB22:AD22"/>
    <mergeCell ref="AB24:AD24"/>
    <mergeCell ref="N37:O37"/>
    <mergeCell ref="P37:R37"/>
    <mergeCell ref="E14:F14"/>
    <mergeCell ref="M16:N16"/>
    <mergeCell ref="Z24:AA24"/>
  </mergeCells>
  <conditionalFormatting sqref="AH12:AH27">
    <cfRule type="expression" priority="1" dxfId="0" stopIfTrue="1">
      <formula>$AG12=0</formula>
    </cfRule>
  </conditionalFormatting>
  <conditionalFormatting sqref="AG12:AG27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 xml:space="preserve">&amp;RBlatt 3 von 3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2.7109375" style="0" customWidth="1"/>
    <col min="3" max="3" width="6.28125" style="0" bestFit="1" customWidth="1"/>
    <col min="4" max="4" width="23.7109375" style="0" customWidth="1"/>
    <col min="5" max="5" width="7.28125" style="0" customWidth="1"/>
    <col min="6" max="6" width="11.140625" style="0" customWidth="1"/>
    <col min="7" max="7" width="7.00390625" style="0" customWidth="1"/>
    <col min="8" max="8" width="12.421875" style="0" customWidth="1"/>
    <col min="9" max="10" width="5.8515625" style="142" customWidth="1"/>
    <col min="11" max="11" width="7.00390625" style="142" customWidth="1"/>
    <col min="12" max="12" width="4.7109375" style="0" customWidth="1"/>
    <col min="13" max="13" width="2.421875" style="0" customWidth="1"/>
    <col min="14" max="14" width="12.7109375" style="0" customWidth="1"/>
    <col min="15" max="15" width="8.00390625" style="0" customWidth="1"/>
    <col min="16" max="16" width="9.00390625" style="142" customWidth="1"/>
    <col min="17" max="17" width="2.421875" style="0" customWidth="1"/>
    <col min="18" max="18" width="2.57421875" style="0" customWidth="1"/>
  </cols>
  <sheetData>
    <row r="1" ht="12.75">
      <c r="O1" s="8"/>
    </row>
    <row r="2" spans="11:17" ht="26.25" customHeight="1">
      <c r="K2"/>
      <c r="M2" s="176"/>
      <c r="N2" s="182" t="str">
        <f>'Anzeige Bl. 1'!U2</f>
        <v>DF0EMV</v>
      </c>
      <c r="O2" s="490">
        <f>'Anzeige Bl. 1'!AA2</f>
        <v>40277</v>
      </c>
      <c r="P2" s="491"/>
      <c r="Q2" s="178"/>
    </row>
    <row r="3" spans="2:17" ht="12.75" customHeight="1">
      <c r="B3" s="144" t="s">
        <v>196</v>
      </c>
      <c r="M3" s="177"/>
      <c r="N3" s="179" t="s">
        <v>210</v>
      </c>
      <c r="O3" s="179"/>
      <c r="P3" s="179"/>
      <c r="Q3" s="180"/>
    </row>
    <row r="4" spans="3:15" ht="12.75" customHeight="1"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3:17" ht="12.75" customHeight="1" thickBot="1">
      <c r="C5" s="3"/>
      <c r="D5" s="3"/>
      <c r="E5" s="3"/>
      <c r="F5" s="3"/>
      <c r="G5" s="3"/>
      <c r="H5" s="3"/>
      <c r="L5" s="3"/>
      <c r="M5" s="3"/>
      <c r="N5" s="3"/>
      <c r="O5" s="3"/>
      <c r="Q5" s="3"/>
    </row>
    <row r="6" spans="2:17" ht="31.5" customHeight="1" thickBot="1">
      <c r="B6" s="173"/>
      <c r="C6" s="175" t="s">
        <v>205</v>
      </c>
      <c r="D6" s="175" t="s">
        <v>197</v>
      </c>
      <c r="E6" s="181" t="s">
        <v>49</v>
      </c>
      <c r="F6" s="174" t="s">
        <v>202</v>
      </c>
      <c r="G6" s="174" t="s">
        <v>123</v>
      </c>
      <c r="H6" s="174" t="s">
        <v>208</v>
      </c>
      <c r="I6" s="174" t="s">
        <v>198</v>
      </c>
      <c r="J6" s="175" t="s">
        <v>56</v>
      </c>
      <c r="K6" s="175" t="s">
        <v>204</v>
      </c>
      <c r="L6" s="480" t="s">
        <v>203</v>
      </c>
      <c r="M6" s="480"/>
      <c r="N6" s="174" t="s">
        <v>206</v>
      </c>
      <c r="O6" s="174" t="s">
        <v>207</v>
      </c>
      <c r="P6" s="492" t="s">
        <v>50</v>
      </c>
      <c r="Q6" s="493"/>
    </row>
    <row r="7" spans="2:17" ht="15.75" customHeight="1">
      <c r="B7" s="487" t="s">
        <v>199</v>
      </c>
      <c r="C7" s="160" t="str">
        <f>'Konfiguration Bl. 1'!$D$11</f>
        <v>A</v>
      </c>
      <c r="D7" s="365">
        <f>'Konfiguration Bl. 1'!$D$12</f>
        <v>0</v>
      </c>
      <c r="E7" s="369">
        <f>'Konfiguration Bl. 1'!D$15</f>
        <v>0</v>
      </c>
      <c r="F7" s="370" t="e">
        <f>'Konfiguration Bl. 1'!D$23</f>
        <v>#VALUE!</v>
      </c>
      <c r="G7" s="371">
        <f>'Konfiguration Bl. 1'!D$29</f>
        <v>0</v>
      </c>
      <c r="H7" s="242" t="str">
        <f>'Konfiguration Bl. 1'!D$21</f>
        <v>Keine Daten</v>
      </c>
      <c r="I7" s="164">
        <f>'Konfiguration Bl. 1'!D$16</f>
        <v>100</v>
      </c>
      <c r="J7" s="164" t="str">
        <f>'Konfiguration Bl. 1'!D$17</f>
        <v>A1A</v>
      </c>
      <c r="K7" s="165">
        <f>'Konfiguration Bl. 1'!D$18</f>
        <v>1</v>
      </c>
      <c r="L7" s="478">
        <f>'Konfiguration Bl. 1'!D$22</f>
        <v>1</v>
      </c>
      <c r="M7" s="479"/>
      <c r="N7" s="183" t="str">
        <f>'Konfiguration Bl. 1'!D$19</f>
        <v>Keine Daten</v>
      </c>
      <c r="O7" s="163" t="str">
        <f>'Konfiguration Bl. 1'!D$20</f>
        <v> </v>
      </c>
      <c r="P7" s="485" t="e">
        <f>I7*10^((N7-O7-H7)/10)</f>
        <v>#VALUE!</v>
      </c>
      <c r="Q7" s="486"/>
    </row>
    <row r="8" spans="2:17" ht="15.75" customHeight="1">
      <c r="B8" s="488"/>
      <c r="C8" s="158" t="str">
        <f>'Konfiguration Bl. 1'!$E$11</f>
        <v>B</v>
      </c>
      <c r="D8" s="366">
        <f>'Konfiguration Bl. 1'!$E$12</f>
        <v>0</v>
      </c>
      <c r="E8" s="349">
        <f>'Konfiguration Bl. 1'!E15</f>
        <v>0</v>
      </c>
      <c r="F8" s="368" t="e">
        <f>'Konfiguration Bl. 1'!E$23</f>
        <v>#VALUE!</v>
      </c>
      <c r="G8" s="244">
        <f>'Konfiguration Bl. 1'!E$29</f>
        <v>60</v>
      </c>
      <c r="H8" s="156" t="str">
        <f>'Konfiguration Bl. 1'!E$21</f>
        <v>Keine Daten</v>
      </c>
      <c r="I8" s="154">
        <f>'Konfiguration Bl. 1'!E$16</f>
        <v>100</v>
      </c>
      <c r="J8" s="155" t="str">
        <f>'Konfiguration Bl. 1'!E$17</f>
        <v>A1A</v>
      </c>
      <c r="K8" s="155">
        <f>'Konfiguration Bl. 1'!E$18</f>
        <v>1</v>
      </c>
      <c r="L8" s="474">
        <f>'Konfiguration Bl. 1'!E$22</f>
        <v>1</v>
      </c>
      <c r="M8" s="475"/>
      <c r="N8" s="184" t="str">
        <f>'Konfiguration Bl. 1'!E$19</f>
        <v>Keine Daten</v>
      </c>
      <c r="O8" s="156" t="str">
        <f>'Konfiguration Bl. 1'!E$20</f>
        <v> </v>
      </c>
      <c r="P8" s="481" t="e">
        <f aca="true" t="shared" si="0" ref="P8:P13">I8*10^((N8-O8-H8)/10)</f>
        <v>#VALUE!</v>
      </c>
      <c r="Q8" s="482"/>
    </row>
    <row r="9" spans="2:17" ht="15.75" customHeight="1">
      <c r="B9" s="488"/>
      <c r="C9" s="158" t="str">
        <f>'Konfiguration Bl. 1'!$F$11</f>
        <v>C</v>
      </c>
      <c r="D9" s="366">
        <f>'Konfiguration Bl. 1'!F$12</f>
        <v>0</v>
      </c>
      <c r="E9" s="349">
        <f>'Konfiguration Bl. 1'!F15</f>
        <v>0</v>
      </c>
      <c r="F9" s="368" t="e">
        <f>'Konfiguration Bl. 1'!F$23</f>
        <v>#VALUE!</v>
      </c>
      <c r="G9" s="244">
        <f>'Konfiguration Bl. 1'!F$29</f>
        <v>0</v>
      </c>
      <c r="H9" s="156" t="str">
        <f>'Konfiguration Bl. 1'!F$21</f>
        <v>Keine Daten</v>
      </c>
      <c r="I9" s="154">
        <f>'Konfiguration Bl. 1'!F$16</f>
        <v>100</v>
      </c>
      <c r="J9" s="157" t="str">
        <f>'Konfiguration Bl. 1'!F$17</f>
        <v>A1A</v>
      </c>
      <c r="K9" s="155">
        <f>'Konfiguration Bl. 1'!F$18</f>
        <v>1</v>
      </c>
      <c r="L9" s="474">
        <f>'Konfiguration Bl. 1'!F$22</f>
        <v>1</v>
      </c>
      <c r="M9" s="475"/>
      <c r="N9" s="184" t="str">
        <f>'Konfiguration Bl. 1'!F$19</f>
        <v>Keine Daten</v>
      </c>
      <c r="O9" s="156" t="str">
        <f>'Konfiguration Bl. 1'!F$20</f>
        <v> </v>
      </c>
      <c r="P9" s="481" t="e">
        <f t="shared" si="0"/>
        <v>#VALUE!</v>
      </c>
      <c r="Q9" s="482"/>
    </row>
    <row r="10" spans="2:17" ht="15.75" customHeight="1">
      <c r="B10" s="488"/>
      <c r="C10" s="158" t="str">
        <f>'Konfiguration Bl. 1'!$G$11</f>
        <v>D</v>
      </c>
      <c r="D10" s="366">
        <f>'Konfiguration Bl. 1'!G$12</f>
        <v>0</v>
      </c>
      <c r="E10" s="349">
        <f>'Konfiguration Bl. 1'!G15</f>
        <v>0</v>
      </c>
      <c r="F10" s="368" t="e">
        <f>'Konfiguration Bl. 1'!G$23</f>
        <v>#VALUE!</v>
      </c>
      <c r="G10" s="244">
        <f>'Konfiguration Bl. 1'!G$29</f>
        <v>0</v>
      </c>
      <c r="H10" s="156" t="str">
        <f>'Konfiguration Bl. 1'!G$21</f>
        <v>Keine Daten</v>
      </c>
      <c r="I10" s="154">
        <f>'Konfiguration Bl. 1'!G$16</f>
        <v>0</v>
      </c>
      <c r="J10" s="157" t="str">
        <f>'Konfiguration Bl. 1'!G$17</f>
        <v>A1A</v>
      </c>
      <c r="K10" s="155">
        <f>'Konfiguration Bl. 1'!G$18</f>
        <v>1</v>
      </c>
      <c r="L10" s="474">
        <f>'Konfiguration Bl. 1'!G$22</f>
        <v>1</v>
      </c>
      <c r="M10" s="475"/>
      <c r="N10" s="184" t="str">
        <f>'Konfiguration Bl. 1'!G$19</f>
        <v>Keine Daten</v>
      </c>
      <c r="O10" s="156" t="str">
        <f>'Konfiguration Bl. 1'!G$20</f>
        <v> </v>
      </c>
      <c r="P10" s="481" t="e">
        <f t="shared" si="0"/>
        <v>#VALUE!</v>
      </c>
      <c r="Q10" s="482"/>
    </row>
    <row r="11" spans="2:17" ht="15.75" customHeight="1">
      <c r="B11" s="488"/>
      <c r="C11" s="158" t="str">
        <f>'Konfiguration Bl. 1'!$H$11</f>
        <v>E</v>
      </c>
      <c r="D11" s="366">
        <f>'Konfiguration Bl. 1'!H$12</f>
        <v>0</v>
      </c>
      <c r="E11" s="349">
        <f>'Konfiguration Bl. 1'!H15</f>
        <v>0</v>
      </c>
      <c r="F11" s="368" t="e">
        <f>'Konfiguration Bl. 1'!H$23</f>
        <v>#VALUE!</v>
      </c>
      <c r="G11" s="244">
        <f>'Konfiguration Bl. 1'!H$29</f>
        <v>0</v>
      </c>
      <c r="H11" s="156" t="str">
        <f>'Konfiguration Bl. 1'!H$21</f>
        <v>Keine Daten</v>
      </c>
      <c r="I11" s="154">
        <f>'Konfiguration Bl. 1'!H$16</f>
        <v>0</v>
      </c>
      <c r="J11" s="157" t="str">
        <f>'Konfiguration Bl. 1'!H$17</f>
        <v>A1A</v>
      </c>
      <c r="K11" s="155">
        <f>'Konfiguration Bl. 1'!H$18</f>
        <v>1</v>
      </c>
      <c r="L11" s="474">
        <f>'Konfiguration Bl. 1'!H$22</f>
        <v>1</v>
      </c>
      <c r="M11" s="475"/>
      <c r="N11" s="184" t="str">
        <f>'Konfiguration Bl. 1'!H$19</f>
        <v>Keine Daten</v>
      </c>
      <c r="O11" s="156" t="str">
        <f>'Konfiguration Bl. 1'!H$20</f>
        <v> </v>
      </c>
      <c r="P11" s="481" t="e">
        <f t="shared" si="0"/>
        <v>#VALUE!</v>
      </c>
      <c r="Q11" s="482"/>
    </row>
    <row r="12" spans="2:17" ht="15.75" customHeight="1">
      <c r="B12" s="488"/>
      <c r="C12" s="158" t="str">
        <f>'Konfiguration Bl. 1'!$I$11</f>
        <v>F</v>
      </c>
      <c r="D12" s="366">
        <f>'Konfiguration Bl. 1'!I$12</f>
        <v>0</v>
      </c>
      <c r="E12" s="349">
        <f>'Konfiguration Bl. 1'!I15</f>
        <v>0</v>
      </c>
      <c r="F12" s="368" t="e">
        <f>'Konfiguration Bl. 1'!I$23</f>
        <v>#VALUE!</v>
      </c>
      <c r="G12" s="244">
        <f>'Konfiguration Bl. 1'!I$29</f>
        <v>0</v>
      </c>
      <c r="H12" s="156" t="str">
        <f>'Konfiguration Bl. 1'!I$21</f>
        <v>Keine Daten</v>
      </c>
      <c r="I12" s="154">
        <f>'Konfiguration Bl. 1'!I$16</f>
        <v>0</v>
      </c>
      <c r="J12" s="157" t="str">
        <f>'Konfiguration Bl. 1'!I$17</f>
        <v>A1A</v>
      </c>
      <c r="K12" s="155">
        <f>'Konfiguration Bl. 1'!I$18</f>
        <v>1</v>
      </c>
      <c r="L12" s="474">
        <f>'Konfiguration Bl. 1'!I$22</f>
        <v>1</v>
      </c>
      <c r="M12" s="475"/>
      <c r="N12" s="184" t="str">
        <f>'Konfiguration Bl. 1'!I$19</f>
        <v>Keine Daten</v>
      </c>
      <c r="O12" s="156" t="str">
        <f>'Konfiguration Bl. 1'!I$20</f>
        <v> </v>
      </c>
      <c r="P12" s="481" t="e">
        <f t="shared" si="0"/>
        <v>#VALUE!</v>
      </c>
      <c r="Q12" s="482"/>
    </row>
    <row r="13" spans="2:17" ht="15.75" customHeight="1" thickBot="1">
      <c r="B13" s="489"/>
      <c r="C13" s="207" t="str">
        <f>'Konfiguration Bl. 1'!$J$11</f>
        <v>G</v>
      </c>
      <c r="D13" s="367">
        <f>'Konfiguration Bl. 1'!J$12</f>
        <v>0</v>
      </c>
      <c r="E13" s="372">
        <f>'Konfiguration Bl. 1'!J15</f>
        <v>0</v>
      </c>
      <c r="F13" s="373" t="e">
        <f>'Konfiguration Bl. 1'!J$23</f>
        <v>#VALUE!</v>
      </c>
      <c r="G13" s="374">
        <f>'Konfiguration Bl. 1'!J$29</f>
        <v>0</v>
      </c>
      <c r="H13" s="245" t="str">
        <f>'Konfiguration Bl. 1'!J$21</f>
        <v>Keine Daten</v>
      </c>
      <c r="I13" s="170">
        <f>'Konfiguration Bl. 1'!J$16</f>
        <v>0</v>
      </c>
      <c r="J13" s="171" t="str">
        <f>'Konfiguration Bl. 1'!J$17</f>
        <v>A1A</v>
      </c>
      <c r="K13" s="172">
        <f>'Konfiguration Bl. 1'!J$18</f>
        <v>1</v>
      </c>
      <c r="L13" s="476">
        <f>'Konfiguration Bl. 1'!J$22</f>
        <v>1</v>
      </c>
      <c r="M13" s="477"/>
      <c r="N13" s="185" t="str">
        <f>'Konfiguration Bl. 1'!J$19</f>
        <v>Keine Daten</v>
      </c>
      <c r="O13" s="169" t="str">
        <f>'Konfiguration Bl. 1'!J$20</f>
        <v> </v>
      </c>
      <c r="P13" s="483" t="e">
        <f t="shared" si="0"/>
        <v>#VALUE!</v>
      </c>
      <c r="Q13" s="484"/>
    </row>
    <row r="14" spans="2:17" ht="15.75" customHeight="1">
      <c r="B14" s="487" t="s">
        <v>200</v>
      </c>
      <c r="C14" s="160" t="str">
        <f>'Konfiguration Bl. 2'!$D$11</f>
        <v>H</v>
      </c>
      <c r="D14" s="161">
        <f>'Konfiguration Bl. 2'!D$12</f>
        <v>0</v>
      </c>
      <c r="E14" s="162">
        <f>'Konfiguration Bl. 2'!D15</f>
        <v>0</v>
      </c>
      <c r="F14" s="370" t="e">
        <f>'Konfiguration Bl. 2'!D$23</f>
        <v>#VALUE!</v>
      </c>
      <c r="G14" s="120">
        <f>'Konfiguration Bl. 2'!D$29</f>
        <v>0</v>
      </c>
      <c r="H14" s="242" t="str">
        <f>'Konfiguration Bl. 2'!D$21</f>
        <v>Keine Daten</v>
      </c>
      <c r="I14" s="164">
        <f>'Konfiguration Bl. 2'!D$16</f>
        <v>0</v>
      </c>
      <c r="J14" s="164" t="str">
        <f>'Konfiguration Bl. 2'!D$17</f>
        <v>A1A</v>
      </c>
      <c r="K14" s="165">
        <f>'Konfiguration Bl. 2'!D$18</f>
        <v>1</v>
      </c>
      <c r="L14" s="478">
        <f>'Konfiguration Bl. 2'!D$22</f>
        <v>1</v>
      </c>
      <c r="M14" s="479"/>
      <c r="N14" s="183" t="str">
        <f>'Konfiguration Bl. 2'!D$19</f>
        <v>Keine Daten</v>
      </c>
      <c r="O14" s="163" t="str">
        <f>'Konfiguration Bl. 2'!D$20</f>
        <v> </v>
      </c>
      <c r="P14" s="485" t="e">
        <f aca="true" t="shared" si="1" ref="P14:P27">I14*10^((N14-O14-H14)/10)</f>
        <v>#VALUE!</v>
      </c>
      <c r="Q14" s="486"/>
    </row>
    <row r="15" spans="2:17" ht="15.75" customHeight="1">
      <c r="B15" s="488"/>
      <c r="C15" s="158" t="str">
        <f>'Konfiguration Bl. 2'!$E$11</f>
        <v>I</v>
      </c>
      <c r="D15" s="151">
        <f>'Konfiguration Bl. 2'!E$12</f>
        <v>0</v>
      </c>
      <c r="E15" s="152">
        <f>'Konfiguration Bl. 2'!E15</f>
        <v>0</v>
      </c>
      <c r="F15" s="368" t="e">
        <f>'Konfiguration Bl. 2'!E$23</f>
        <v>#VALUE!</v>
      </c>
      <c r="G15" s="244">
        <f>'Konfiguration Bl. 2'!E$29</f>
        <v>0</v>
      </c>
      <c r="H15" s="156" t="str">
        <f>'Konfiguration Bl. 2'!E$21</f>
        <v>Keine Daten</v>
      </c>
      <c r="I15" s="154">
        <f>'Konfiguration Bl. 2'!E$16</f>
        <v>0</v>
      </c>
      <c r="J15" s="155" t="str">
        <f>'Konfiguration Bl. 2'!E$17</f>
        <v>A1A</v>
      </c>
      <c r="K15" s="155">
        <f>'Konfiguration Bl. 2'!E$18</f>
        <v>1</v>
      </c>
      <c r="L15" s="474">
        <f>'Konfiguration Bl. 2'!E$22</f>
        <v>1</v>
      </c>
      <c r="M15" s="475"/>
      <c r="N15" s="184" t="str">
        <f>'Konfiguration Bl. 2'!E$19</f>
        <v>Keine Daten</v>
      </c>
      <c r="O15" s="156" t="str">
        <f>'Konfiguration Bl. 2'!E$20</f>
        <v> </v>
      </c>
      <c r="P15" s="481" t="e">
        <f t="shared" si="1"/>
        <v>#VALUE!</v>
      </c>
      <c r="Q15" s="482"/>
    </row>
    <row r="16" spans="2:17" ht="15.75" customHeight="1">
      <c r="B16" s="488"/>
      <c r="C16" s="158" t="str">
        <f>'Konfiguration Bl. 2'!$F$11</f>
        <v>J</v>
      </c>
      <c r="D16" s="151">
        <f>'Konfiguration Bl. 2'!F$12</f>
        <v>0</v>
      </c>
      <c r="E16" s="152">
        <f>'Konfiguration Bl. 2'!F15</f>
        <v>0</v>
      </c>
      <c r="F16" s="368" t="e">
        <f>'Konfiguration Bl. 2'!F$23</f>
        <v>#VALUE!</v>
      </c>
      <c r="G16" s="244">
        <f>'Konfiguration Bl. 2'!F$29</f>
        <v>0</v>
      </c>
      <c r="H16" s="156" t="str">
        <f>'Konfiguration Bl. 2'!F$21</f>
        <v>Keine Daten</v>
      </c>
      <c r="I16" s="154">
        <f>'Konfiguration Bl. 2'!F$16</f>
        <v>0</v>
      </c>
      <c r="J16" s="157" t="str">
        <f>'Konfiguration Bl. 2'!F$17</f>
        <v>A1A</v>
      </c>
      <c r="K16" s="155">
        <f>'Konfiguration Bl. 2'!F$18</f>
        <v>1</v>
      </c>
      <c r="L16" s="474">
        <f>'Konfiguration Bl. 2'!F$22</f>
        <v>1</v>
      </c>
      <c r="M16" s="475"/>
      <c r="N16" s="184" t="str">
        <f>'Konfiguration Bl. 2'!F$19</f>
        <v>Keine Daten</v>
      </c>
      <c r="O16" s="156" t="str">
        <f>'Konfiguration Bl. 2'!F$20</f>
        <v> </v>
      </c>
      <c r="P16" s="481" t="e">
        <f t="shared" si="1"/>
        <v>#VALUE!</v>
      </c>
      <c r="Q16" s="482"/>
    </row>
    <row r="17" spans="2:17" ht="15.75" customHeight="1">
      <c r="B17" s="488"/>
      <c r="C17" s="158" t="str">
        <f>'Konfiguration Bl. 2'!$G$11</f>
        <v>K</v>
      </c>
      <c r="D17" s="151">
        <f>'Konfiguration Bl. 2'!G$12</f>
        <v>0</v>
      </c>
      <c r="E17" s="152">
        <f>'Konfiguration Bl. 2'!G15</f>
        <v>0</v>
      </c>
      <c r="F17" s="368" t="e">
        <f>'Konfiguration Bl. 2'!G$23</f>
        <v>#VALUE!</v>
      </c>
      <c r="G17" s="244">
        <f>'Konfiguration Bl. 2'!G$29</f>
        <v>0</v>
      </c>
      <c r="H17" s="156" t="str">
        <f>'Konfiguration Bl. 2'!G$21</f>
        <v>Keine Daten</v>
      </c>
      <c r="I17" s="154">
        <f>'Konfiguration Bl. 2'!G$16</f>
        <v>0</v>
      </c>
      <c r="J17" s="157" t="str">
        <f>'Konfiguration Bl. 2'!G$17</f>
        <v>A1A</v>
      </c>
      <c r="K17" s="155">
        <f>'Konfiguration Bl. 2'!G$18</f>
        <v>1</v>
      </c>
      <c r="L17" s="474">
        <f>'Konfiguration Bl. 2'!G$22</f>
        <v>1</v>
      </c>
      <c r="M17" s="475"/>
      <c r="N17" s="184" t="str">
        <f>'Konfiguration Bl. 2'!G$19</f>
        <v>Keine Daten</v>
      </c>
      <c r="O17" s="156" t="str">
        <f>'Konfiguration Bl. 2'!G$20</f>
        <v> </v>
      </c>
      <c r="P17" s="481" t="e">
        <f t="shared" si="1"/>
        <v>#VALUE!</v>
      </c>
      <c r="Q17" s="482"/>
    </row>
    <row r="18" spans="2:17" ht="15.75" customHeight="1">
      <c r="B18" s="488"/>
      <c r="C18" s="158" t="str">
        <f>'Konfiguration Bl. 2'!$H$11</f>
        <v>L</v>
      </c>
      <c r="D18" s="151">
        <f>'Konfiguration Bl. 2'!H$12</f>
        <v>0</v>
      </c>
      <c r="E18" s="152">
        <f>'Konfiguration Bl. 2'!H15</f>
        <v>0</v>
      </c>
      <c r="F18" s="368" t="e">
        <f>'Konfiguration Bl. 2'!H$23</f>
        <v>#VALUE!</v>
      </c>
      <c r="G18" s="244">
        <f>'Konfiguration Bl. 2'!H$29</f>
        <v>0</v>
      </c>
      <c r="H18" s="156" t="str">
        <f>'Konfiguration Bl. 2'!H$21</f>
        <v>Keine Daten</v>
      </c>
      <c r="I18" s="154">
        <f>'Konfiguration Bl. 2'!H$16</f>
        <v>0</v>
      </c>
      <c r="J18" s="157" t="str">
        <f>'Konfiguration Bl. 2'!H$17</f>
        <v>A1A</v>
      </c>
      <c r="K18" s="155">
        <f>'Konfiguration Bl. 2'!H$18</f>
        <v>1</v>
      </c>
      <c r="L18" s="474">
        <f>'Konfiguration Bl. 2'!H$22</f>
        <v>1</v>
      </c>
      <c r="M18" s="475"/>
      <c r="N18" s="184" t="str">
        <f>'Konfiguration Bl. 2'!H$19</f>
        <v>Keine Daten</v>
      </c>
      <c r="O18" s="156" t="str">
        <f>'Konfiguration Bl. 2'!H$20</f>
        <v> </v>
      </c>
      <c r="P18" s="481" t="e">
        <f t="shared" si="1"/>
        <v>#VALUE!</v>
      </c>
      <c r="Q18" s="482"/>
    </row>
    <row r="19" spans="2:17" ht="15.75" customHeight="1">
      <c r="B19" s="488"/>
      <c r="C19" s="158" t="str">
        <f>'Konfiguration Bl. 2'!$I$11</f>
        <v>M</v>
      </c>
      <c r="D19" s="151">
        <f>'Konfiguration Bl. 2'!I$12</f>
        <v>0</v>
      </c>
      <c r="E19" s="152">
        <f>'Konfiguration Bl. 2'!I15</f>
        <v>0</v>
      </c>
      <c r="F19" s="368" t="e">
        <f>'Konfiguration Bl. 2'!I$23</f>
        <v>#VALUE!</v>
      </c>
      <c r="G19" s="244">
        <f>'Konfiguration Bl. 2'!I$29</f>
        <v>0</v>
      </c>
      <c r="H19" s="156" t="str">
        <f>'Konfiguration Bl. 2'!I$21</f>
        <v>Keine Daten</v>
      </c>
      <c r="I19" s="154">
        <f>'Konfiguration Bl. 2'!I$16</f>
        <v>0</v>
      </c>
      <c r="J19" s="157" t="str">
        <f>'Konfiguration Bl. 2'!I$17</f>
        <v>A1A</v>
      </c>
      <c r="K19" s="155">
        <f>'Konfiguration Bl. 2'!I$18</f>
        <v>1</v>
      </c>
      <c r="L19" s="474">
        <f>'Konfiguration Bl. 2'!I$22</f>
        <v>1</v>
      </c>
      <c r="M19" s="475"/>
      <c r="N19" s="184" t="str">
        <f>'Konfiguration Bl. 2'!I$19</f>
        <v>Keine Daten</v>
      </c>
      <c r="O19" s="156" t="str">
        <f>'Konfiguration Bl. 2'!I$20</f>
        <v> </v>
      </c>
      <c r="P19" s="481" t="e">
        <f t="shared" si="1"/>
        <v>#VALUE!</v>
      </c>
      <c r="Q19" s="482"/>
    </row>
    <row r="20" spans="2:17" ht="15.75" customHeight="1" thickBot="1">
      <c r="B20" s="489"/>
      <c r="C20" s="207" t="str">
        <f>'Konfiguration Bl. 2'!$J$11</f>
        <v>N</v>
      </c>
      <c r="D20" s="167">
        <f>'Konfiguration Bl. 2'!J$12</f>
        <v>0</v>
      </c>
      <c r="E20" s="168">
        <f>'Konfiguration Bl. 2'!J15</f>
        <v>0</v>
      </c>
      <c r="F20" s="373" t="e">
        <f>'Konfiguration Bl. 2'!J$23</f>
        <v>#VALUE!</v>
      </c>
      <c r="G20" s="125">
        <f>'Konfiguration Bl. 2'!J$29</f>
        <v>0</v>
      </c>
      <c r="H20" s="245" t="str">
        <f>'Konfiguration Bl. 2'!J$21</f>
        <v>Keine Daten</v>
      </c>
      <c r="I20" s="170">
        <f>'Konfiguration Bl. 2'!J$16</f>
        <v>0</v>
      </c>
      <c r="J20" s="171" t="str">
        <f>'Konfiguration Bl. 2'!J$17</f>
        <v>A1A</v>
      </c>
      <c r="K20" s="172">
        <f>'Konfiguration Bl. 2'!J$18</f>
        <v>1</v>
      </c>
      <c r="L20" s="476">
        <f>'Konfiguration Bl. 2'!J$22</f>
        <v>1</v>
      </c>
      <c r="M20" s="477"/>
      <c r="N20" s="185" t="str">
        <f>'Konfiguration Bl. 2'!J$19</f>
        <v>Keine Daten</v>
      </c>
      <c r="O20" s="169" t="str">
        <f>'Konfiguration Bl. 2'!J$20</f>
        <v> </v>
      </c>
      <c r="P20" s="483" t="e">
        <f t="shared" si="1"/>
        <v>#VALUE!</v>
      </c>
      <c r="Q20" s="484"/>
    </row>
    <row r="21" spans="2:17" ht="15.75" customHeight="1">
      <c r="B21" s="487" t="s">
        <v>201</v>
      </c>
      <c r="C21" s="160" t="str">
        <f>'Konfiguration Bl. 3'!$D$11</f>
        <v>O</v>
      </c>
      <c r="D21" s="161">
        <f>'Konfiguration Bl. 3'!D$12</f>
        <v>0</v>
      </c>
      <c r="E21" s="162">
        <f>'Konfiguration Bl. 3'!D15</f>
        <v>0</v>
      </c>
      <c r="F21" s="370" t="e">
        <f>'Konfiguration Bl. 3'!D$23</f>
        <v>#VALUE!</v>
      </c>
      <c r="G21" s="120">
        <f>'Konfiguration Bl. 3'!D$29</f>
        <v>0</v>
      </c>
      <c r="H21" s="242" t="str">
        <f>'Konfiguration Bl. 3'!D$21</f>
        <v>Keine Daten</v>
      </c>
      <c r="I21" s="164">
        <f>'Konfiguration Bl. 3'!D$16</f>
        <v>0</v>
      </c>
      <c r="J21" s="165" t="str">
        <f>'Konfiguration Bl. 3'!D$17</f>
        <v>A1A</v>
      </c>
      <c r="K21" s="165">
        <f>'Konfiguration Bl. 3'!D$18</f>
        <v>1</v>
      </c>
      <c r="L21" s="478">
        <f>'Konfiguration Bl. 3'!D$22</f>
        <v>1</v>
      </c>
      <c r="M21" s="479"/>
      <c r="N21" s="183" t="str">
        <f>'Konfiguration Bl. 3'!D$19</f>
        <v>Keine Daten</v>
      </c>
      <c r="O21" s="163" t="str">
        <f>'Konfiguration Bl. 3'!D$20</f>
        <v> </v>
      </c>
      <c r="P21" s="485" t="e">
        <f t="shared" si="1"/>
        <v>#VALUE!</v>
      </c>
      <c r="Q21" s="486"/>
    </row>
    <row r="22" spans="2:17" ht="15.75" customHeight="1">
      <c r="B22" s="488"/>
      <c r="C22" s="150" t="str">
        <f>'Konfiguration Bl. 3'!$E$11</f>
        <v>P</v>
      </c>
      <c r="D22" s="151">
        <f>'Konfiguration Bl. 3'!E$12</f>
        <v>0</v>
      </c>
      <c r="E22" s="152">
        <f>'Konfiguration Bl. 3'!E15</f>
        <v>0</v>
      </c>
      <c r="F22" s="368" t="e">
        <f>'Konfiguration Bl. 3'!E$23</f>
        <v>#VALUE!</v>
      </c>
      <c r="G22" s="244">
        <f>'Konfiguration Bl. 3'!E$29</f>
        <v>0</v>
      </c>
      <c r="H22" s="156" t="str">
        <f>'Konfiguration Bl. 3'!E$21</f>
        <v>Keine Daten</v>
      </c>
      <c r="I22" s="154">
        <f>'Konfiguration Bl. 3'!E$16</f>
        <v>0</v>
      </c>
      <c r="J22" s="155" t="str">
        <f>'Konfiguration Bl. 3'!E$17</f>
        <v>A1A</v>
      </c>
      <c r="K22" s="155">
        <f>'Konfiguration Bl. 3'!E$18</f>
        <v>1</v>
      </c>
      <c r="L22" s="474">
        <f>'Konfiguration Bl. 3'!E$22</f>
        <v>1</v>
      </c>
      <c r="M22" s="475"/>
      <c r="N22" s="184" t="str">
        <f>'Konfiguration Bl. 3'!E$19</f>
        <v>Keine Daten</v>
      </c>
      <c r="O22" s="156" t="str">
        <f>'Konfiguration Bl. 3'!E$20</f>
        <v> </v>
      </c>
      <c r="P22" s="481" t="e">
        <f t="shared" si="1"/>
        <v>#VALUE!</v>
      </c>
      <c r="Q22" s="482"/>
    </row>
    <row r="23" spans="2:17" ht="15.75" customHeight="1">
      <c r="B23" s="488"/>
      <c r="C23" s="150" t="str">
        <f>'Konfiguration Bl. 3'!$F$11</f>
        <v>Q</v>
      </c>
      <c r="D23" s="151">
        <f>'Konfiguration Bl. 3'!F$12</f>
        <v>0</v>
      </c>
      <c r="E23" s="152">
        <f>'Konfiguration Bl. 3'!F15</f>
        <v>0</v>
      </c>
      <c r="F23" s="368" t="e">
        <f>'Konfiguration Bl. 3'!F$23</f>
        <v>#VALUE!</v>
      </c>
      <c r="G23" s="243">
        <f>'Konfiguration Bl. 3'!F$29</f>
        <v>0</v>
      </c>
      <c r="H23" s="159" t="str">
        <f>'Konfiguration Bl. 3'!F$21</f>
        <v>Keine Daten</v>
      </c>
      <c r="I23" s="154">
        <f>'Konfiguration Bl. 3'!F$16</f>
        <v>0</v>
      </c>
      <c r="J23" s="155" t="str">
        <f>'Konfiguration Bl. 3'!F$17</f>
        <v>A1A</v>
      </c>
      <c r="K23" s="155">
        <f>'Konfiguration Bl. 3'!F$18</f>
        <v>1</v>
      </c>
      <c r="L23" s="474">
        <f>'Konfiguration Bl. 3'!F$22</f>
        <v>1</v>
      </c>
      <c r="M23" s="475"/>
      <c r="N23" s="184" t="str">
        <f>'Konfiguration Bl. 3'!F$19</f>
        <v>Keine Daten</v>
      </c>
      <c r="O23" s="156" t="str">
        <f>'Konfiguration Bl. 3'!F$20</f>
        <v> </v>
      </c>
      <c r="P23" s="481" t="e">
        <f t="shared" si="1"/>
        <v>#VALUE!</v>
      </c>
      <c r="Q23" s="482"/>
    </row>
    <row r="24" spans="2:17" ht="15.75" customHeight="1">
      <c r="B24" s="488"/>
      <c r="C24" s="150" t="str">
        <f>'Konfiguration Bl. 3'!$G$11</f>
        <v>R</v>
      </c>
      <c r="D24" s="151">
        <f>'Konfiguration Bl. 3'!G$12</f>
        <v>0</v>
      </c>
      <c r="E24" s="152">
        <f>'Konfiguration Bl. 3'!G15</f>
        <v>0</v>
      </c>
      <c r="F24" s="368" t="e">
        <f>'Konfiguration Bl. 3'!G$23</f>
        <v>#VALUE!</v>
      </c>
      <c r="G24" s="243">
        <f>'Konfiguration Bl. 3'!G$29</f>
        <v>0</v>
      </c>
      <c r="H24" s="159" t="str">
        <f>'Konfiguration Bl. 3'!G$21</f>
        <v>Keine Daten</v>
      </c>
      <c r="I24" s="154">
        <f>'Konfiguration Bl. 3'!G$16</f>
        <v>0</v>
      </c>
      <c r="J24" s="157" t="str">
        <f>'Konfiguration Bl. 3'!G$17</f>
        <v>A1A</v>
      </c>
      <c r="K24" s="155">
        <f>'Konfiguration Bl. 3'!G$18</f>
        <v>1</v>
      </c>
      <c r="L24" s="474">
        <f>'Konfiguration Bl. 3'!G$22</f>
        <v>1</v>
      </c>
      <c r="M24" s="475"/>
      <c r="N24" s="184" t="str">
        <f>'Konfiguration Bl. 3'!G$19</f>
        <v>Keine Daten</v>
      </c>
      <c r="O24" s="156" t="str">
        <f>'Konfiguration Bl. 3'!G$20</f>
        <v> </v>
      </c>
      <c r="P24" s="481" t="e">
        <f t="shared" si="1"/>
        <v>#VALUE!</v>
      </c>
      <c r="Q24" s="482"/>
    </row>
    <row r="25" spans="2:17" ht="15.75" customHeight="1">
      <c r="B25" s="488"/>
      <c r="C25" s="150" t="str">
        <f>'Konfiguration Bl. 3'!$H$11</f>
        <v>S</v>
      </c>
      <c r="D25" s="151">
        <f>'Konfiguration Bl. 3'!H$12</f>
        <v>0</v>
      </c>
      <c r="E25" s="152">
        <f>'Konfiguration Bl. 3'!H15</f>
        <v>0</v>
      </c>
      <c r="F25" s="368" t="e">
        <f>'Konfiguration Bl. 3'!H$23</f>
        <v>#VALUE!</v>
      </c>
      <c r="G25" s="243">
        <f>'Konfiguration Bl. 3'!H$29</f>
        <v>0</v>
      </c>
      <c r="H25" s="159" t="str">
        <f>'Konfiguration Bl. 3'!H$21</f>
        <v>Keine Daten</v>
      </c>
      <c r="I25" s="154">
        <f>'Konfiguration Bl. 3'!H$16</f>
        <v>0</v>
      </c>
      <c r="J25" s="157" t="str">
        <f>'Konfiguration Bl. 3'!H$17</f>
        <v>A1A</v>
      </c>
      <c r="K25" s="155">
        <f>'Konfiguration Bl. 3'!H$18</f>
        <v>1</v>
      </c>
      <c r="L25" s="474">
        <f>'Konfiguration Bl. 3'!H$22</f>
        <v>1</v>
      </c>
      <c r="M25" s="475"/>
      <c r="N25" s="184" t="str">
        <f>'Konfiguration Bl. 3'!H$19</f>
        <v>Keine Daten</v>
      </c>
      <c r="O25" s="156" t="str">
        <f>'Konfiguration Bl. 3'!H$20</f>
        <v> </v>
      </c>
      <c r="P25" s="481" t="e">
        <f t="shared" si="1"/>
        <v>#VALUE!</v>
      </c>
      <c r="Q25" s="482"/>
    </row>
    <row r="26" spans="2:17" ht="15.75" customHeight="1">
      <c r="B26" s="488"/>
      <c r="C26" s="150" t="str">
        <f>'Konfiguration Bl. 3'!$I$11</f>
        <v>T</v>
      </c>
      <c r="D26" s="151">
        <f>'Konfiguration Bl. 3'!I$12</f>
        <v>0</v>
      </c>
      <c r="E26" s="152">
        <f>'Konfiguration Bl. 3'!I15</f>
        <v>0</v>
      </c>
      <c r="F26" s="368" t="e">
        <f>'Konfiguration Bl. 3'!I$23</f>
        <v>#VALUE!</v>
      </c>
      <c r="G26" s="243">
        <f>'Konfiguration Bl. 3'!I$29</f>
        <v>0</v>
      </c>
      <c r="H26" s="159" t="str">
        <f>'Konfiguration Bl. 3'!I$21</f>
        <v>Keine Daten</v>
      </c>
      <c r="I26" s="154">
        <f>'Konfiguration Bl. 3'!I$16</f>
        <v>0</v>
      </c>
      <c r="J26" s="157" t="str">
        <f>'Konfiguration Bl. 3'!I$17</f>
        <v>A1A</v>
      </c>
      <c r="K26" s="155">
        <f>'Konfiguration Bl. 3'!I$18</f>
        <v>1</v>
      </c>
      <c r="L26" s="474">
        <f>'Konfiguration Bl. 3'!I$22</f>
        <v>1</v>
      </c>
      <c r="M26" s="475"/>
      <c r="N26" s="184" t="str">
        <f>'Konfiguration Bl. 3'!I$19</f>
        <v>Keine Daten</v>
      </c>
      <c r="O26" s="156" t="str">
        <f>'Konfiguration Bl. 3'!I$20</f>
        <v> </v>
      </c>
      <c r="P26" s="481" t="e">
        <f t="shared" si="1"/>
        <v>#VALUE!</v>
      </c>
      <c r="Q26" s="482"/>
    </row>
    <row r="27" spans="2:17" ht="15.75" customHeight="1" thickBot="1">
      <c r="B27" s="489"/>
      <c r="C27" s="166" t="str">
        <f>'Konfiguration Bl. 3'!$J$11</f>
        <v>U</v>
      </c>
      <c r="D27" s="167">
        <f>'Konfiguration Bl. 3'!J$12</f>
        <v>0</v>
      </c>
      <c r="E27" s="168">
        <f>'Konfiguration Bl. 3'!J15</f>
        <v>0</v>
      </c>
      <c r="F27" s="373" t="e">
        <f>'Konfiguration Bl. 3'!J$23</f>
        <v>#VALUE!</v>
      </c>
      <c r="G27" s="125">
        <f>'Konfiguration Bl. 3'!J$29</f>
        <v>0</v>
      </c>
      <c r="H27" s="245" t="str">
        <f>'Konfiguration Bl. 3'!J$21</f>
        <v>Keine Daten</v>
      </c>
      <c r="I27" s="170">
        <f>'Konfiguration Bl. 3'!J$16</f>
        <v>0</v>
      </c>
      <c r="J27" s="171" t="str">
        <f>'Konfiguration Bl. 3'!J$17</f>
        <v>A1A</v>
      </c>
      <c r="K27" s="172">
        <f>'Konfiguration Bl. 3'!J$18</f>
        <v>1</v>
      </c>
      <c r="L27" s="476">
        <f>'Konfiguration Bl. 3'!J$22</f>
        <v>1</v>
      </c>
      <c r="M27" s="477"/>
      <c r="N27" s="185" t="str">
        <f>'Konfiguration Bl. 3'!J$19</f>
        <v>Keine Daten</v>
      </c>
      <c r="O27" s="169" t="str">
        <f>'Konfiguration Bl. 3'!J$20</f>
        <v> </v>
      </c>
      <c r="P27" s="483" t="e">
        <f t="shared" si="1"/>
        <v>#VALUE!</v>
      </c>
      <c r="Q27" s="484"/>
    </row>
    <row r="28" spans="4:15" ht="12.75" customHeight="1">
      <c r="D28" s="143"/>
      <c r="E28" s="143"/>
      <c r="F28" s="143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4:15" ht="12.75" customHeight="1" hidden="1">
      <c r="D29" s="143"/>
      <c r="E29" s="143"/>
      <c r="F29" s="143"/>
      <c r="G29" s="148"/>
      <c r="H29" s="304" t="s">
        <v>297</v>
      </c>
      <c r="I29" s="148"/>
      <c r="J29" s="148"/>
      <c r="K29" s="148"/>
      <c r="L29" s="148"/>
      <c r="M29" s="148"/>
      <c r="N29" s="148"/>
      <c r="O29" s="148"/>
    </row>
    <row r="30" spans="4:15" ht="12.75" customHeight="1">
      <c r="D30" s="143"/>
      <c r="E30" s="143"/>
      <c r="F30" s="143"/>
      <c r="G30" s="148"/>
      <c r="H30" s="148"/>
      <c r="I30" s="148"/>
      <c r="J30" s="148"/>
      <c r="K30" s="148"/>
      <c r="L30" s="148"/>
      <c r="M30" s="148"/>
      <c r="N30" s="148"/>
      <c r="O30" s="148"/>
    </row>
    <row r="31" spans="4:15" ht="12.75" customHeight="1">
      <c r="D31" s="149"/>
      <c r="E31" s="149"/>
      <c r="F31" s="149"/>
      <c r="G31" s="148"/>
      <c r="H31" s="148"/>
      <c r="I31" s="148"/>
      <c r="J31" s="148"/>
      <c r="K31" s="148"/>
      <c r="L31" s="148"/>
      <c r="M31" s="148"/>
      <c r="N31" s="148"/>
      <c r="O31" s="148"/>
    </row>
    <row r="32" spans="4:15" ht="12.75" customHeight="1">
      <c r="D32" s="149"/>
      <c r="E32" s="149"/>
      <c r="F32" s="149"/>
      <c r="G32" s="148"/>
      <c r="H32" s="148"/>
      <c r="I32" s="148"/>
      <c r="J32" s="148"/>
      <c r="K32" s="148"/>
      <c r="L32" s="148"/>
      <c r="M32" s="148"/>
      <c r="N32" s="148"/>
      <c r="O32" s="148"/>
    </row>
    <row r="33" spans="4:6" ht="12.75" customHeight="1">
      <c r="D33" s="146"/>
      <c r="E33" s="147"/>
      <c r="F33" s="147"/>
    </row>
    <row r="34" ht="12.75" customHeight="1"/>
    <row r="35" ht="12.75" customHeight="1">
      <c r="D35" s="4"/>
    </row>
    <row r="36" ht="12.75" customHeight="1">
      <c r="D36" s="4"/>
    </row>
    <row r="37" spans="3:15" ht="12.75" customHeight="1">
      <c r="C37" s="10"/>
      <c r="D37" s="10"/>
      <c r="E37" s="10"/>
      <c r="F37" s="10"/>
      <c r="G37" s="10"/>
      <c r="H37" s="10"/>
      <c r="I37" s="153"/>
      <c r="J37" s="153"/>
      <c r="K37" s="153"/>
      <c r="L37" s="10"/>
      <c r="M37" s="10"/>
      <c r="N37" s="10"/>
      <c r="O37" s="10"/>
    </row>
    <row r="38" spans="3:15" ht="12.75" customHeight="1">
      <c r="C38" s="10"/>
      <c r="D38" s="11"/>
      <c r="E38" s="11"/>
      <c r="F38" s="10"/>
      <c r="G38" s="10"/>
      <c r="H38" s="10"/>
      <c r="I38" s="153"/>
      <c r="J38" s="153"/>
      <c r="K38" s="153"/>
      <c r="L38" s="10"/>
      <c r="M38" s="10"/>
      <c r="N38" s="10"/>
      <c r="O38" s="10"/>
    </row>
    <row r="39" ht="12.75" customHeight="1">
      <c r="D39" s="4"/>
    </row>
    <row r="40" ht="12.75" customHeight="1">
      <c r="D40" s="4"/>
    </row>
    <row r="41" ht="12.75" customHeight="1">
      <c r="D41" s="4"/>
    </row>
    <row r="42" ht="12.75" customHeight="1">
      <c r="D42" s="7"/>
    </row>
    <row r="43" ht="12.75" customHeight="1">
      <c r="D43" s="7"/>
    </row>
    <row r="44" ht="12.75" customHeight="1">
      <c r="D44" s="4"/>
    </row>
    <row r="45" ht="12.75" customHeight="1">
      <c r="D45" s="4"/>
    </row>
    <row r="46" ht="12.75" customHeight="1">
      <c r="D46" s="4"/>
    </row>
    <row r="47" spans="3:6" ht="12.75" customHeight="1">
      <c r="C47" s="143"/>
      <c r="D47" s="143"/>
      <c r="E47" s="143"/>
      <c r="F47" s="143"/>
    </row>
    <row r="48" ht="12.75" customHeight="1"/>
    <row r="49" ht="12.75" customHeight="1"/>
    <row r="50" spans="3:6" ht="12.75" customHeight="1">
      <c r="C50" s="145"/>
      <c r="D50" s="145"/>
      <c r="E50" s="145"/>
      <c r="F50" s="145"/>
    </row>
    <row r="51" spans="3:6" ht="12.75" customHeight="1">
      <c r="C51" s="101"/>
      <c r="D51" s="101"/>
      <c r="E51" s="101"/>
      <c r="F51" s="101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 sheet="1" objects="1" scenarios="1"/>
  <mergeCells count="48">
    <mergeCell ref="B21:B27"/>
    <mergeCell ref="B7:B13"/>
    <mergeCell ref="B14:B20"/>
    <mergeCell ref="O2:P2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L10:M10"/>
    <mergeCell ref="L11:M11"/>
    <mergeCell ref="L12:M12"/>
    <mergeCell ref="L13:M13"/>
    <mergeCell ref="L6:M6"/>
    <mergeCell ref="L7:M7"/>
    <mergeCell ref="L8:M8"/>
    <mergeCell ref="L9:M9"/>
    <mergeCell ref="L14:M14"/>
    <mergeCell ref="L15:M15"/>
    <mergeCell ref="L16:M16"/>
    <mergeCell ref="L17:M17"/>
    <mergeCell ref="L18:M18"/>
    <mergeCell ref="L19:M19"/>
    <mergeCell ref="L20:M20"/>
    <mergeCell ref="L21:M21"/>
    <mergeCell ref="L26:M26"/>
    <mergeCell ref="L27:M27"/>
    <mergeCell ref="L22:M22"/>
    <mergeCell ref="L23:M23"/>
    <mergeCell ref="L24:M24"/>
    <mergeCell ref="L25:M25"/>
  </mergeCells>
  <conditionalFormatting sqref="O8:O12 J8:L12">
    <cfRule type="expression" priority="1" dxfId="0" stopIfTrue="1">
      <formula>$E8=0</formula>
    </cfRule>
  </conditionalFormatting>
  <conditionalFormatting sqref="N8:N27">
    <cfRule type="expression" priority="2" dxfId="0" stopIfTrue="1">
      <formula>$E8=0</formula>
    </cfRule>
  </conditionalFormatting>
  <conditionalFormatting sqref="O15 J15:L15">
    <cfRule type="expression" priority="3" dxfId="0" stopIfTrue="1">
      <formula>$E$15=0</formula>
    </cfRule>
  </conditionalFormatting>
  <conditionalFormatting sqref="O14 J14:L14">
    <cfRule type="expression" priority="4" dxfId="0" stopIfTrue="1">
      <formula>$E$14=0</formula>
    </cfRule>
  </conditionalFormatting>
  <conditionalFormatting sqref="O13 J13:L13">
    <cfRule type="expression" priority="5" dxfId="0" stopIfTrue="1">
      <formula>$E$13=0</formula>
    </cfRule>
  </conditionalFormatting>
  <conditionalFormatting sqref="O16 J16:L16">
    <cfRule type="expression" priority="6" dxfId="0" stopIfTrue="1">
      <formula>$E$16=0</formula>
    </cfRule>
  </conditionalFormatting>
  <conditionalFormatting sqref="O17 J17:L17">
    <cfRule type="expression" priority="7" dxfId="0" stopIfTrue="1">
      <formula>$E$17=0</formula>
    </cfRule>
  </conditionalFormatting>
  <conditionalFormatting sqref="O19 J19:L19">
    <cfRule type="expression" priority="8" dxfId="0" stopIfTrue="1">
      <formula>$E$19=0</formula>
    </cfRule>
  </conditionalFormatting>
  <conditionalFormatting sqref="O20 J20:L20">
    <cfRule type="expression" priority="9" dxfId="0" stopIfTrue="1">
      <formula>$E$20=0</formula>
    </cfRule>
  </conditionalFormatting>
  <conditionalFormatting sqref="O22 J22:L22">
    <cfRule type="expression" priority="10" dxfId="0" stopIfTrue="1">
      <formula>$E$22=0</formula>
    </cfRule>
  </conditionalFormatting>
  <conditionalFormatting sqref="O24 J24:L24">
    <cfRule type="expression" priority="11" dxfId="0" stopIfTrue="1">
      <formula>$E$24=0</formula>
    </cfRule>
  </conditionalFormatting>
  <conditionalFormatting sqref="O25 J25:L25">
    <cfRule type="expression" priority="12" dxfId="0" stopIfTrue="1">
      <formula>$E$25=0</formula>
    </cfRule>
  </conditionalFormatting>
  <conditionalFormatting sqref="O26 J26:L26">
    <cfRule type="expression" priority="13" dxfId="0" stopIfTrue="1">
      <formula>$E$26=0</formula>
    </cfRule>
  </conditionalFormatting>
  <conditionalFormatting sqref="O27 J27:L27">
    <cfRule type="expression" priority="14" dxfId="0" stopIfTrue="1">
      <formula>$E$27=0</formula>
    </cfRule>
  </conditionalFormatting>
  <conditionalFormatting sqref="O21 J21:L21">
    <cfRule type="expression" priority="15" dxfId="0" stopIfTrue="1">
      <formula>$E$21=0</formula>
    </cfRule>
  </conditionalFormatting>
  <conditionalFormatting sqref="O23 J23:L23">
    <cfRule type="expression" priority="16" dxfId="0" stopIfTrue="1">
      <formula>$E$23=0</formula>
    </cfRule>
  </conditionalFormatting>
  <conditionalFormatting sqref="O18 J18:L18">
    <cfRule type="expression" priority="17" dxfId="0" stopIfTrue="1">
      <formula>$E$18=0</formula>
    </cfRule>
  </conditionalFormatting>
  <conditionalFormatting sqref="E7:E12">
    <cfRule type="cellIs" priority="18" dxfId="0" operator="equal" stopIfTrue="1">
      <formula>0</formula>
    </cfRule>
  </conditionalFormatting>
  <conditionalFormatting sqref="O7">
    <cfRule type="expression" priority="19" dxfId="0" stopIfTrue="1">
      <formula>$E7=0</formula>
    </cfRule>
  </conditionalFormatting>
  <conditionalFormatting sqref="I23">
    <cfRule type="expression" priority="20" dxfId="0" stopIfTrue="1">
      <formula>$E$23=0</formula>
    </cfRule>
    <cfRule type="cellIs" priority="21" dxfId="0" operator="equal" stopIfTrue="1">
      <formula>0</formula>
    </cfRule>
  </conditionalFormatting>
  <conditionalFormatting sqref="I24">
    <cfRule type="expression" priority="22" dxfId="0" stopIfTrue="1">
      <formula>$E$24=0</formula>
    </cfRule>
    <cfRule type="cellIs" priority="23" dxfId="0" operator="equal" stopIfTrue="1">
      <formula>0</formula>
    </cfRule>
  </conditionalFormatting>
  <conditionalFormatting sqref="I26">
    <cfRule type="expression" priority="24" dxfId="0" stopIfTrue="1">
      <formula>$E$26=0</formula>
    </cfRule>
    <cfRule type="cellIs" priority="25" dxfId="0" operator="equal" stopIfTrue="1">
      <formula>0</formula>
    </cfRule>
  </conditionalFormatting>
  <conditionalFormatting sqref="I27">
    <cfRule type="expression" priority="26" dxfId="0" stopIfTrue="1">
      <formula>$E$27=0</formula>
    </cfRule>
    <cfRule type="cellIs" priority="27" dxfId="0" operator="equal" stopIfTrue="1">
      <formula>0</formula>
    </cfRule>
  </conditionalFormatting>
  <conditionalFormatting sqref="I25">
    <cfRule type="expression" priority="28" dxfId="0" stopIfTrue="1">
      <formula>$E$25=0</formula>
    </cfRule>
    <cfRule type="cellIs" priority="29" dxfId="0" operator="equal" stopIfTrue="1">
      <formula>0</formula>
    </cfRule>
  </conditionalFormatting>
  <conditionalFormatting sqref="I22">
    <cfRule type="expression" priority="30" dxfId="0" stopIfTrue="1">
      <formula>$E$22=0</formula>
    </cfRule>
    <cfRule type="cellIs" priority="31" dxfId="0" operator="equal" stopIfTrue="1">
      <formula>0</formula>
    </cfRule>
  </conditionalFormatting>
  <conditionalFormatting sqref="I21">
    <cfRule type="expression" priority="32" dxfId="0" stopIfTrue="1">
      <formula>$E$21=0</formula>
    </cfRule>
    <cfRule type="cellIs" priority="33" dxfId="0" operator="equal" stopIfTrue="1">
      <formula>0</formula>
    </cfRule>
  </conditionalFormatting>
  <conditionalFormatting sqref="I20">
    <cfRule type="expression" priority="34" dxfId="0" stopIfTrue="1">
      <formula>$E$20=0</formula>
    </cfRule>
    <cfRule type="cellIs" priority="35" dxfId="0" operator="equal" stopIfTrue="1">
      <formula>0</formula>
    </cfRule>
  </conditionalFormatting>
  <conditionalFormatting sqref="I19">
    <cfRule type="expression" priority="36" dxfId="0" stopIfTrue="1">
      <formula>$E$19=0</formula>
    </cfRule>
    <cfRule type="cellIs" priority="37" dxfId="0" operator="equal" stopIfTrue="1">
      <formula>0</formula>
    </cfRule>
  </conditionalFormatting>
  <conditionalFormatting sqref="I18">
    <cfRule type="expression" priority="38" dxfId="0" stopIfTrue="1">
      <formula>$E$18=0</formula>
    </cfRule>
    <cfRule type="cellIs" priority="39" dxfId="0" operator="equal" stopIfTrue="1">
      <formula>0</formula>
    </cfRule>
  </conditionalFormatting>
  <conditionalFormatting sqref="I17">
    <cfRule type="expression" priority="40" dxfId="0" stopIfTrue="1">
      <formula>$E$17=0</formula>
    </cfRule>
    <cfRule type="cellIs" priority="41" dxfId="0" operator="equal" stopIfTrue="1">
      <formula>0</formula>
    </cfRule>
  </conditionalFormatting>
  <conditionalFormatting sqref="I16">
    <cfRule type="expression" priority="42" dxfId="0" stopIfTrue="1">
      <formula>$E$16=0</formula>
    </cfRule>
    <cfRule type="cellIs" priority="43" dxfId="0" operator="equal" stopIfTrue="1">
      <formula>0</formula>
    </cfRule>
  </conditionalFormatting>
  <conditionalFormatting sqref="I15">
    <cfRule type="expression" priority="44" dxfId="0" stopIfTrue="1">
      <formula>$E$15=0</formula>
    </cfRule>
    <cfRule type="cellIs" priority="45" dxfId="0" operator="equal" stopIfTrue="1">
      <formula>0</formula>
    </cfRule>
  </conditionalFormatting>
  <conditionalFormatting sqref="I14">
    <cfRule type="expression" priority="46" dxfId="0" stopIfTrue="1">
      <formula>$E$14=0</formula>
    </cfRule>
    <cfRule type="cellIs" priority="47" dxfId="0" operator="equal" stopIfTrue="1">
      <formula>0</formula>
    </cfRule>
  </conditionalFormatting>
  <conditionalFormatting sqref="I13">
    <cfRule type="expression" priority="48" dxfId="0" stopIfTrue="1">
      <formula>$E$13=0</formula>
    </cfRule>
    <cfRule type="cellIs" priority="49" dxfId="0" operator="equal" stopIfTrue="1">
      <formula>0</formula>
    </cfRule>
  </conditionalFormatting>
  <conditionalFormatting sqref="G7:G27 I8:I12">
    <cfRule type="expression" priority="50" dxfId="0" stopIfTrue="1">
      <formula>$E7=0</formula>
    </cfRule>
    <cfRule type="cellIs" priority="51" dxfId="0" operator="equal" stopIfTrue="1">
      <formula>0</formula>
    </cfRule>
  </conditionalFormatting>
  <conditionalFormatting sqref="N7">
    <cfRule type="expression" priority="52" dxfId="0" stopIfTrue="1">
      <formula>$E7=0</formula>
    </cfRule>
  </conditionalFormatting>
  <conditionalFormatting sqref="H7:H27">
    <cfRule type="expression" priority="53" dxfId="0" stopIfTrue="1">
      <formula>OR($E7=0,$G7=0)</formula>
    </cfRule>
  </conditionalFormatting>
  <conditionalFormatting sqref="D10:D13">
    <cfRule type="expression" priority="54" dxfId="0" stopIfTrue="1">
      <formula>OR($E10=0,$D10=0)</formula>
    </cfRule>
  </conditionalFormatting>
  <conditionalFormatting sqref="D14:D27">
    <cfRule type="expression" priority="55" dxfId="0" stopIfTrue="1">
      <formula>OR($E14=0,$D14=0)</formula>
    </cfRule>
  </conditionalFormatting>
  <conditionalFormatting sqref="E13:E27">
    <cfRule type="cellIs" priority="56" dxfId="0" operator="equal" stopIfTrue="1">
      <formula>0</formula>
    </cfRule>
  </conditionalFormatting>
  <conditionalFormatting sqref="D7:D9">
    <cfRule type="expression" priority="57" dxfId="0" stopIfTrue="1">
      <formula>OR($E7=0,$D7=0)</formula>
    </cfRule>
  </conditionalFormatting>
  <conditionalFormatting sqref="I7">
    <cfRule type="expression" priority="58" dxfId="0" stopIfTrue="1">
      <formula>$E7=0</formula>
    </cfRule>
    <cfRule type="cellIs" priority="59" dxfId="0" operator="equal" stopIfTrue="1">
      <formula>0</formula>
    </cfRule>
  </conditionalFormatting>
  <conditionalFormatting sqref="J7:M7">
    <cfRule type="expression" priority="60" dxfId="0" stopIfTrue="1">
      <formula>$E7=0</formula>
    </cfRule>
  </conditionalFormatting>
  <conditionalFormatting sqref="P7:Q27 F7:F27">
    <cfRule type="expression" priority="61" dxfId="0" stopIfTrue="1">
      <formula>OR($E7=0,$I7=0,$H7=$H$29,$N7=$H$29)</formula>
    </cfRule>
  </conditionalFormatting>
  <printOptions horizontalCentered="1" verticalCentered="1"/>
  <pageMargins left="0.7480314960629921" right="0.7480314960629921" top="0.984251968503937" bottom="0.984251968503937" header="0.75" footer="0.5118110236220472"/>
  <pageSetup fitToHeight="1" fitToWidth="1" horizontalDpi="600" verticalDpi="600" orientation="landscape" paperSize="9" scale="97" r:id="rId1"/>
  <headerFooter alignWithMargins="0">
    <oddHeader xml:space="preserve">&amp;L           &amp;F&amp;RBlatt &amp;A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4.28125" style="0" customWidth="1"/>
    <col min="2" max="2" width="26.28125" style="0" customWidth="1"/>
    <col min="3" max="3" width="9.7109375" style="0" customWidth="1"/>
    <col min="4" max="10" width="12.421875" style="0" customWidth="1"/>
    <col min="12" max="12" width="0" style="0" hidden="1" customWidth="1"/>
    <col min="13" max="14" width="0" style="142" hidden="1" customWidth="1"/>
    <col min="15" max="15" width="15.7109375" style="355" hidden="1" customWidth="1"/>
  </cols>
  <sheetData>
    <row r="1" spans="1:15" s="1" customFormat="1" ht="15">
      <c r="A1" s="12" t="s">
        <v>55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42" t="s">
        <v>123</v>
      </c>
      <c r="M1" s="140" t="s">
        <v>49</v>
      </c>
      <c r="N1" s="140" t="s">
        <v>56</v>
      </c>
      <c r="O1" s="353" t="s">
        <v>57</v>
      </c>
    </row>
    <row r="2" spans="1:15" s="1" customFormat="1" ht="12.75">
      <c r="A2" s="14"/>
      <c r="B2" s="14"/>
      <c r="C2" s="13"/>
      <c r="D2" s="13"/>
      <c r="E2" s="13"/>
      <c r="F2" s="13"/>
      <c r="G2" s="13"/>
      <c r="H2" s="13"/>
      <c r="I2" s="13"/>
      <c r="J2" s="13"/>
      <c r="K2" s="13"/>
      <c r="M2" s="391"/>
      <c r="N2" s="140"/>
      <c r="O2" s="353"/>
    </row>
    <row r="3" spans="1:21" s="1" customFormat="1" ht="12.75">
      <c r="A3" s="15" t="str">
        <f>'Anzeige Bl. 1'!B26</f>
        <v>Muster, Max</v>
      </c>
      <c r="B3" s="16"/>
      <c r="C3" s="15" t="str">
        <f>'Anzeige Bl. 1'!B35</f>
        <v>DF0EMV</v>
      </c>
      <c r="D3" s="17" t="str">
        <f>'Anzeige Bl. 1'!U35</f>
        <v>A</v>
      </c>
      <c r="E3" s="18" t="str">
        <f>'Anzeige Bl. 1'!B29</f>
        <v>Mustergasse, 1</v>
      </c>
      <c r="F3" s="15"/>
      <c r="G3" s="19"/>
      <c r="H3" s="20" t="str">
        <f>'Anzeige Bl. 1'!B32</f>
        <v>07654 Musterstadt</v>
      </c>
      <c r="I3" s="9"/>
      <c r="J3" s="9"/>
      <c r="K3" s="9"/>
      <c r="L3" s="354"/>
      <c r="M3" s="392">
        <v>0</v>
      </c>
      <c r="N3" s="141" t="str">
        <f>Grenzwerte!$K8</f>
        <v>A1A</v>
      </c>
      <c r="O3" s="355">
        <f>Antennen!B5</f>
        <v>0</v>
      </c>
      <c r="P3"/>
      <c r="Q3"/>
      <c r="R3"/>
      <c r="S3"/>
      <c r="T3"/>
      <c r="U3"/>
    </row>
    <row r="4" spans="1:15" s="23" customFormat="1" ht="12.75">
      <c r="A4" s="499" t="s">
        <v>59</v>
      </c>
      <c r="B4" s="499"/>
      <c r="C4" s="21" t="s">
        <v>60</v>
      </c>
      <c r="D4" s="21" t="s">
        <v>61</v>
      </c>
      <c r="E4" s="21" t="s">
        <v>248</v>
      </c>
      <c r="F4" s="21"/>
      <c r="G4" s="22"/>
      <c r="H4" s="21" t="s">
        <v>251</v>
      </c>
      <c r="I4" s="21"/>
      <c r="J4" s="21"/>
      <c r="K4" s="100"/>
      <c r="L4" s="43">
        <v>0</v>
      </c>
      <c r="M4" s="393">
        <v>1.8</v>
      </c>
      <c r="N4" s="141" t="str">
        <f>Grenzwerte!$K9</f>
        <v>F3E</v>
      </c>
      <c r="O4" s="355" t="str">
        <f>Antennen!B6</f>
        <v>1-Ele-Quad</v>
      </c>
    </row>
    <row r="5" spans="1:15" s="1" customFormat="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43">
        <v>10</v>
      </c>
      <c r="M5" s="393">
        <v>3.5</v>
      </c>
      <c r="N5" s="141" t="str">
        <f>Grenzwerte!$K10</f>
        <v>J3E</v>
      </c>
      <c r="O5" s="355" t="str">
        <f>Antennen!B7</f>
        <v>2-Ele-Quad</v>
      </c>
    </row>
    <row r="6" spans="1:15" s="1" customFormat="1" ht="15">
      <c r="A6" s="24" t="s">
        <v>64</v>
      </c>
      <c r="B6" s="99"/>
      <c r="C6" s="13"/>
      <c r="D6" s="13"/>
      <c r="E6" s="13"/>
      <c r="F6" s="13"/>
      <c r="G6" s="13"/>
      <c r="H6" s="13"/>
      <c r="I6" s="13"/>
      <c r="J6" s="13"/>
      <c r="K6" s="13"/>
      <c r="L6" s="43">
        <v>20</v>
      </c>
      <c r="M6" s="393">
        <v>7</v>
      </c>
      <c r="N6" s="141" t="str">
        <f>Grenzwerte!$K11</f>
        <v>A3E</v>
      </c>
      <c r="O6" s="355" t="str">
        <f>Antennen!B8</f>
        <v>3/8-GP</v>
      </c>
    </row>
    <row r="7" spans="1:15" s="1" customFormat="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43">
        <v>30</v>
      </c>
      <c r="M7" s="393">
        <v>10.1</v>
      </c>
      <c r="N7" s="141" t="str">
        <f>Grenzwerte!$K12</f>
        <v>F2D</v>
      </c>
      <c r="O7" s="355" t="str">
        <f>Antennen!B9</f>
        <v>5/8-GP </v>
      </c>
    </row>
    <row r="8" spans="1:15" s="1" customFormat="1" ht="12.75">
      <c r="A8" s="15" t="str">
        <f>'Anzeige Bl. 1'!B18</f>
        <v>Mustergasse</v>
      </c>
      <c r="B8" s="15"/>
      <c r="C8" s="25">
        <f>'Anzeige Bl. 1'!V18</f>
        <v>7654</v>
      </c>
      <c r="D8" s="15" t="str">
        <f>'Anzeige Bl. 1'!Z18</f>
        <v>Musterstadt</v>
      </c>
      <c r="E8" s="26"/>
      <c r="F8" s="26"/>
      <c r="G8" s="27"/>
      <c r="H8" s="27"/>
      <c r="I8" s="28">
        <f>'Anzeige Bl. 1'!$AA$2</f>
        <v>40277</v>
      </c>
      <c r="J8" s="27"/>
      <c r="K8" s="26"/>
      <c r="L8" s="43">
        <v>40</v>
      </c>
      <c r="M8" s="393">
        <v>14</v>
      </c>
      <c r="N8" s="141" t="str">
        <f>Grenzwerte!$K13</f>
        <v>J2D</v>
      </c>
      <c r="O8" s="355" t="str">
        <f>Antennen!B10</f>
        <v>3-Ele- ZX-Yagi</v>
      </c>
    </row>
    <row r="9" spans="1:15" s="23" customFormat="1" ht="12.75">
      <c r="A9" s="499" t="s">
        <v>247</v>
      </c>
      <c r="B9" s="499"/>
      <c r="C9" s="29" t="s">
        <v>30</v>
      </c>
      <c r="D9" s="21" t="s">
        <v>31</v>
      </c>
      <c r="E9" s="21"/>
      <c r="F9" s="21"/>
      <c r="G9" s="22"/>
      <c r="H9" s="22"/>
      <c r="I9" s="22" t="s">
        <v>68</v>
      </c>
      <c r="J9" s="22"/>
      <c r="K9" s="22"/>
      <c r="L9" s="43">
        <v>50</v>
      </c>
      <c r="M9" s="393">
        <v>18</v>
      </c>
      <c r="N9" s="141" t="str">
        <f>Grenzwerte!$K14</f>
        <v>J2B</v>
      </c>
      <c r="O9" s="355" t="str">
        <f>Antennen!B11</f>
        <v>4-Ele- ZX-Yagi</v>
      </c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3">
        <v>60</v>
      </c>
      <c r="M10" s="393">
        <v>21</v>
      </c>
      <c r="N10" s="141" t="str">
        <f>Grenzwerte!$K15</f>
        <v>F1B</v>
      </c>
      <c r="O10" s="355" t="str">
        <f>Antennen!B12</f>
        <v>5-Ele- ZX-Yagi</v>
      </c>
    </row>
    <row r="11" spans="1:15" s="4" customFormat="1" ht="12.75">
      <c r="A11" s="500" t="s">
        <v>71</v>
      </c>
      <c r="B11" s="500"/>
      <c r="C11" s="247"/>
      <c r="D11" s="375" t="s">
        <v>36</v>
      </c>
      <c r="E11" s="376" t="str">
        <f>CHAR(CODE(D$11)+1)</f>
        <v>B</v>
      </c>
      <c r="F11" s="376" t="str">
        <f>CHAR(CODE(D$11)+2)</f>
        <v>C</v>
      </c>
      <c r="G11" s="376" t="str">
        <f>CHAR(CODE(D$11)+3)</f>
        <v>D</v>
      </c>
      <c r="H11" s="376" t="str">
        <f>CHAR(CODE(D$11)+4)</f>
        <v>E</v>
      </c>
      <c r="I11" s="376" t="str">
        <f>CHAR(CODE(D$11)+5)</f>
        <v>F</v>
      </c>
      <c r="J11" s="376" t="str">
        <f>CHAR(CODE(D$11)+6)</f>
        <v>G</v>
      </c>
      <c r="K11" s="101"/>
      <c r="L11" s="43">
        <v>70</v>
      </c>
      <c r="M11" s="393">
        <v>24.9</v>
      </c>
      <c r="N11" s="141" t="str">
        <f>Grenzwerte!$K16</f>
        <v>F2B</v>
      </c>
      <c r="O11" s="355" t="str">
        <f>Antennen!B13</f>
        <v>6-Ele- ZX-Yagi</v>
      </c>
    </row>
    <row r="12" spans="1:15" ht="24.75" customHeight="1">
      <c r="A12" s="98">
        <v>1</v>
      </c>
      <c r="B12" s="501" t="s">
        <v>73</v>
      </c>
      <c r="C12" s="501"/>
      <c r="D12" s="404">
        <v>0</v>
      </c>
      <c r="E12" s="404"/>
      <c r="F12" s="404"/>
      <c r="G12" s="404">
        <v>0</v>
      </c>
      <c r="H12" s="404">
        <v>0</v>
      </c>
      <c r="I12" s="404">
        <v>0</v>
      </c>
      <c r="J12" s="404">
        <v>0</v>
      </c>
      <c r="K12" s="102"/>
      <c r="L12" s="43">
        <v>80</v>
      </c>
      <c r="M12" s="393">
        <v>28</v>
      </c>
      <c r="N12" s="141" t="str">
        <f>Grenzwerte!$K17</f>
        <v>F1C</v>
      </c>
      <c r="O12" s="355" t="str">
        <f>Antennen!B14</f>
        <v>7-Ele- ZX-Yagi</v>
      </c>
    </row>
    <row r="13" spans="1:15" ht="21.75" customHeight="1">
      <c r="A13" s="98">
        <v>2</v>
      </c>
      <c r="B13" s="501" t="s">
        <v>75</v>
      </c>
      <c r="C13" s="501"/>
      <c r="D13" s="30"/>
      <c r="E13" s="30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103"/>
      <c r="L13" s="43">
        <v>90</v>
      </c>
      <c r="M13" s="393">
        <v>50</v>
      </c>
      <c r="N13" s="141" t="str">
        <f>Grenzwerte!$K18</f>
        <v>F3C</v>
      </c>
      <c r="O13" s="355" t="str">
        <f>Antennen!B15</f>
        <v>7-Ele-DK7ZB</v>
      </c>
    </row>
    <row r="14" spans="1:15" ht="21.75" customHeight="1">
      <c r="A14" s="98">
        <v>3</v>
      </c>
      <c r="B14" s="501" t="s">
        <v>77</v>
      </c>
      <c r="C14" s="501"/>
      <c r="D14" s="30"/>
      <c r="E14" s="30" t="s">
        <v>78</v>
      </c>
      <c r="F14" s="30" t="s">
        <v>78</v>
      </c>
      <c r="G14" s="30" t="s">
        <v>78</v>
      </c>
      <c r="H14" s="30" t="s">
        <v>78</v>
      </c>
      <c r="I14" s="30" t="s">
        <v>78</v>
      </c>
      <c r="J14" s="30" t="s">
        <v>78</v>
      </c>
      <c r="K14" s="104"/>
      <c r="M14" s="393">
        <v>144</v>
      </c>
      <c r="N14" s="141" t="str">
        <f>Grenzwerte!$K19</f>
        <v>J3C</v>
      </c>
      <c r="O14" s="355" t="str">
        <f>Antennen!B16</f>
        <v>2x 7-Ele-Yagi DK7ZB</v>
      </c>
    </row>
    <row r="15" spans="1:15" ht="21.75" customHeight="1">
      <c r="A15" s="98">
        <v>4</v>
      </c>
      <c r="B15" s="501" t="s">
        <v>80</v>
      </c>
      <c r="C15" s="501"/>
      <c r="D15" s="30">
        <v>0</v>
      </c>
      <c r="E15" s="30"/>
      <c r="F15" s="30"/>
      <c r="G15" s="30">
        <v>0</v>
      </c>
      <c r="H15" s="30">
        <v>0</v>
      </c>
      <c r="I15" s="30">
        <v>0</v>
      </c>
      <c r="J15" s="30">
        <v>0</v>
      </c>
      <c r="K15" s="103"/>
      <c r="L15" s="246" t="s">
        <v>233</v>
      </c>
      <c r="M15" s="392">
        <v>430</v>
      </c>
      <c r="N15" s="141" t="str">
        <f>Grenzwerte!$K20</f>
        <v>J2C</v>
      </c>
      <c r="O15" s="355" t="str">
        <f>Antennen!B17</f>
        <v>4x 9-Ele-Yagi DK7ZB</v>
      </c>
    </row>
    <row r="16" spans="1:15" ht="21.75" customHeight="1">
      <c r="A16" s="98">
        <v>5</v>
      </c>
      <c r="B16" s="501" t="s">
        <v>82</v>
      </c>
      <c r="C16" s="501"/>
      <c r="D16" s="30">
        <v>100</v>
      </c>
      <c r="E16" s="30">
        <v>100</v>
      </c>
      <c r="F16" s="30">
        <v>100</v>
      </c>
      <c r="G16" s="30">
        <v>0</v>
      </c>
      <c r="H16" s="30">
        <v>0</v>
      </c>
      <c r="I16" s="30">
        <v>0</v>
      </c>
      <c r="J16" s="30">
        <v>0</v>
      </c>
      <c r="K16" s="102"/>
      <c r="L16" s="142" t="s">
        <v>36</v>
      </c>
      <c r="M16" s="392">
        <v>1240</v>
      </c>
      <c r="N16" s="141" t="str">
        <f>Grenzwerte!$K21</f>
        <v>A3F</v>
      </c>
      <c r="O16" s="355" t="str">
        <f>Antennen!B18</f>
        <v>2-Ele-Yagi DK7ZB</v>
      </c>
    </row>
    <row r="17" spans="1:15" ht="21.75" customHeight="1">
      <c r="A17" s="98">
        <v>6</v>
      </c>
      <c r="B17" s="501" t="s">
        <v>83</v>
      </c>
      <c r="C17" s="501"/>
      <c r="D17" s="30" t="s">
        <v>58</v>
      </c>
      <c r="E17" s="30" t="s">
        <v>58</v>
      </c>
      <c r="F17" s="30" t="s">
        <v>58</v>
      </c>
      <c r="G17" s="30" t="s">
        <v>58</v>
      </c>
      <c r="H17" s="30" t="s">
        <v>58</v>
      </c>
      <c r="I17" s="30" t="s">
        <v>58</v>
      </c>
      <c r="J17" s="30" t="s">
        <v>58</v>
      </c>
      <c r="K17" s="105"/>
      <c r="L17" s="142" t="s">
        <v>232</v>
      </c>
      <c r="M17" s="392">
        <v>2320</v>
      </c>
      <c r="N17" s="141" t="str">
        <f>Grenzwerte!$K22</f>
        <v>C3F</v>
      </c>
      <c r="O17" s="355" t="str">
        <f>Antennen!B19</f>
        <v>8-Ele-LPD</v>
      </c>
    </row>
    <row r="18" spans="1:15" ht="21.75" customHeight="1">
      <c r="A18" s="98">
        <v>7</v>
      </c>
      <c r="B18" s="501" t="s">
        <v>84</v>
      </c>
      <c r="C18" s="501"/>
      <c r="D18" s="264">
        <f>INDEX(Grenzwerte!$L$8:$L$24,MATCH(D$17,Grenzwerte!$K$8:$K$24,0))</f>
        <v>1</v>
      </c>
      <c r="E18" s="264">
        <f>INDEX(Grenzwerte!$L$8:$L$24,MATCH(E$17,Grenzwerte!$K$8:$K$24,0))</f>
        <v>1</v>
      </c>
      <c r="F18" s="264">
        <f>INDEX(Grenzwerte!$L$8:$L$24,MATCH(F$17,Grenzwerte!$K$8:$K$24,0))</f>
        <v>1</v>
      </c>
      <c r="G18" s="264">
        <f>INDEX(Grenzwerte!$L$8:$L$24,MATCH(G$17,Grenzwerte!$K$8:$K$24,0))</f>
        <v>1</v>
      </c>
      <c r="H18" s="264">
        <f>INDEX(Grenzwerte!$L$8:$L$24,MATCH(H$17,Grenzwerte!$K$8:$K$24,0))</f>
        <v>1</v>
      </c>
      <c r="I18" s="264">
        <f>INDEX(Grenzwerte!$L$8:$L$24,MATCH(I$17,Grenzwerte!$K$8:$K$24,0))</f>
        <v>1</v>
      </c>
      <c r="J18" s="264">
        <f>INDEX(Grenzwerte!$L$8:$L$24,MATCH(J$17,Grenzwerte!$K$8:$K$24,0))</f>
        <v>1</v>
      </c>
      <c r="K18" s="17"/>
      <c r="M18" s="392">
        <v>3400</v>
      </c>
      <c r="N18" s="141" t="str">
        <f>Grenzwerte!$K23</f>
        <v>F3F</v>
      </c>
      <c r="O18" s="355" t="str">
        <f>Antennen!B20</f>
        <v>10-Ele-Yagi</v>
      </c>
    </row>
    <row r="19" spans="1:15" ht="21.75" customHeight="1">
      <c r="A19" s="98">
        <v>8</v>
      </c>
      <c r="B19" s="501" t="s">
        <v>85</v>
      </c>
      <c r="C19" s="501"/>
      <c r="D19" s="32" t="str">
        <f>IF(D33="-",$L$19,D33)</f>
        <v>Keine Daten</v>
      </c>
      <c r="E19" s="32" t="str">
        <f aca="true" t="shared" si="0" ref="E19:J19">IF(E33="-",$L$19,E33)</f>
        <v>Keine Daten</v>
      </c>
      <c r="F19" s="32" t="str">
        <f t="shared" si="0"/>
        <v>Keine Daten</v>
      </c>
      <c r="G19" s="32" t="str">
        <f t="shared" si="0"/>
        <v>Keine Daten</v>
      </c>
      <c r="H19" s="32" t="str">
        <f t="shared" si="0"/>
        <v>Keine Daten</v>
      </c>
      <c r="I19" s="32" t="str">
        <f t="shared" si="0"/>
        <v>Keine Daten</v>
      </c>
      <c r="J19" s="32" t="str">
        <f t="shared" si="0"/>
        <v>Keine Daten</v>
      </c>
      <c r="K19" s="106"/>
      <c r="L19" t="s">
        <v>297</v>
      </c>
      <c r="M19" s="392">
        <v>5650</v>
      </c>
      <c r="N19" s="141" t="str">
        <f>Grenzwerte!$K24</f>
        <v>J3F</v>
      </c>
      <c r="O19" s="355" t="str">
        <f>Antennen!B21</f>
        <v>11-Ele-Yagi</v>
      </c>
    </row>
    <row r="20" spans="1:15" ht="21.75" customHeight="1">
      <c r="A20" s="98">
        <v>9</v>
      </c>
      <c r="B20" s="501" t="s">
        <v>86</v>
      </c>
      <c r="C20" s="501"/>
      <c r="D20" s="32" t="str">
        <f>IF(D$32=0," ",Kabel!$R$22)</f>
        <v> </v>
      </c>
      <c r="E20" s="32" t="str">
        <f>IF(E$32=0," ",Kabel!$R$24)</f>
        <v> </v>
      </c>
      <c r="F20" s="32" t="str">
        <f>IF(F$32=0," ",Kabel!$R$26)</f>
        <v> </v>
      </c>
      <c r="G20" s="32" t="str">
        <f>IF(G$32=0," ",Kabel!$R$28)</f>
        <v> </v>
      </c>
      <c r="H20" s="32" t="str">
        <f>IF(H$32=0," ",Kabel!$R$30)</f>
        <v> </v>
      </c>
      <c r="I20" s="32" t="str">
        <f>IF(I$32=0," ",Kabel!$R$32)</f>
        <v> </v>
      </c>
      <c r="J20" s="32" t="str">
        <f>IF(J$32=0," ",Kabel!$R$34)</f>
        <v> </v>
      </c>
      <c r="K20" s="106"/>
      <c r="O20" s="355" t="str">
        <f>Antennen!B22</f>
        <v>40-Ele-Yagi</v>
      </c>
    </row>
    <row r="21" spans="1:15" ht="21.75" customHeight="1">
      <c r="A21" s="98">
        <v>10</v>
      </c>
      <c r="B21" s="501" t="s">
        <v>165</v>
      </c>
      <c r="C21" s="501"/>
      <c r="D21" s="32" t="str">
        <f>IF(OR(D34="-",D33="-"),$L$19,D34)</f>
        <v>Keine Daten</v>
      </c>
      <c r="E21" s="32" t="str">
        <f aca="true" t="shared" si="1" ref="E21:J21">IF(OR(E34="-",E33="-"),$L$19,E34)</f>
        <v>Keine Daten</v>
      </c>
      <c r="F21" s="32" t="str">
        <f t="shared" si="1"/>
        <v>Keine Daten</v>
      </c>
      <c r="G21" s="32" t="str">
        <f t="shared" si="1"/>
        <v>Keine Daten</v>
      </c>
      <c r="H21" s="32" t="str">
        <f t="shared" si="1"/>
        <v>Keine Daten</v>
      </c>
      <c r="I21" s="32" t="str">
        <f t="shared" si="1"/>
        <v>Keine Daten</v>
      </c>
      <c r="J21" s="32" t="str">
        <f t="shared" si="1"/>
        <v>Keine Daten</v>
      </c>
      <c r="K21" s="106"/>
      <c r="O21" s="355" t="str">
        <f>Antennen!B23</f>
        <v>Delta Loop (g)</v>
      </c>
    </row>
    <row r="22" spans="1:15" ht="21.75" customHeight="1">
      <c r="A22" s="98">
        <v>11</v>
      </c>
      <c r="B22" s="501" t="s">
        <v>166</v>
      </c>
      <c r="C22" s="501"/>
      <c r="D22" s="230">
        <v>1</v>
      </c>
      <c r="E22" s="230">
        <v>1</v>
      </c>
      <c r="F22" s="230">
        <v>1</v>
      </c>
      <c r="G22" s="230">
        <v>1</v>
      </c>
      <c r="H22" s="230">
        <v>1</v>
      </c>
      <c r="I22" s="230">
        <v>1</v>
      </c>
      <c r="J22" s="230">
        <v>1</v>
      </c>
      <c r="K22" s="107"/>
      <c r="O22" s="355" t="str">
        <f>Antennen!B24</f>
        <v>Delta Loop (k)</v>
      </c>
    </row>
    <row r="23" spans="1:15" ht="21.75" customHeight="1">
      <c r="A23" s="98">
        <v>12</v>
      </c>
      <c r="B23" s="501" t="s">
        <v>87</v>
      </c>
      <c r="C23" s="501"/>
      <c r="D23" s="32" t="e">
        <f aca="true" t="shared" si="2" ref="D23:J23">(SQRT(30*D16*D18*D22*10^((D19-D20-D21)/10)))/D25</f>
        <v>#VALUE!</v>
      </c>
      <c r="E23" s="32" t="e">
        <f t="shared" si="2"/>
        <v>#VALUE!</v>
      </c>
      <c r="F23" s="32" t="e">
        <f t="shared" si="2"/>
        <v>#VALUE!</v>
      </c>
      <c r="G23" s="32" t="e">
        <f t="shared" si="2"/>
        <v>#VALUE!</v>
      </c>
      <c r="H23" s="32" t="e">
        <f t="shared" si="2"/>
        <v>#VALUE!</v>
      </c>
      <c r="I23" s="32" t="e">
        <f t="shared" si="2"/>
        <v>#VALUE!</v>
      </c>
      <c r="J23" s="32" t="e">
        <f t="shared" si="2"/>
        <v>#VALUE!</v>
      </c>
      <c r="K23" s="106"/>
      <c r="O23" s="355" t="str">
        <f>Antennen!B25</f>
        <v>Dipol</v>
      </c>
    </row>
    <row r="24" spans="2:15" ht="12.75">
      <c r="B24" s="33"/>
      <c r="C24" s="2"/>
      <c r="D24" s="32"/>
      <c r="E24" s="32"/>
      <c r="F24" s="32"/>
      <c r="G24" s="32"/>
      <c r="H24" s="32"/>
      <c r="I24" s="32"/>
      <c r="J24" s="32"/>
      <c r="K24" s="106"/>
      <c r="O24" s="355" t="str">
        <f>Antennen!B26</f>
        <v>Dipol 2x20m</v>
      </c>
    </row>
    <row r="25" spans="2:15" ht="12.75">
      <c r="B25" s="495" t="s">
        <v>185</v>
      </c>
      <c r="C25" s="498"/>
      <c r="D25" s="32" t="str">
        <f>IF(D$32=0," ",(INDEX(Grenzwerte!$E$8:$E$23,MATCH(D$32,Grenzwerte!$B$8:$B$23,0))))</f>
        <v> </v>
      </c>
      <c r="E25" s="32" t="str">
        <f>IF(E$32=0," ",(INDEX(Grenzwerte!$E$8:$E$23,MATCH(E$32,Grenzwerte!$B$8:$B$23,0))))</f>
        <v> </v>
      </c>
      <c r="F25" s="32" t="str">
        <f>IF(F$32=0," ",(INDEX(Grenzwerte!$E$8:$E$23,MATCH(F$32,Grenzwerte!$B$8:$B$23,0))))</f>
        <v> </v>
      </c>
      <c r="G25" s="32" t="str">
        <f>IF(G$32=0," ",(INDEX(Grenzwerte!$E$8:$E$23,MATCH(G$32,Grenzwerte!$B$8:$B$23,0))))</f>
        <v> </v>
      </c>
      <c r="H25" s="32" t="str">
        <f>IF(H$32=0," ",(INDEX(Grenzwerte!$E$8:$E$23,MATCH(H$32,Grenzwerte!$B$8:$B$23,0))))</f>
        <v> </v>
      </c>
      <c r="I25" s="32" t="str">
        <f>IF(I$32=0," ",(INDEX(Grenzwerte!$E$8:$E$23,MATCH(I$32,Grenzwerte!$B$8:$B$23,0))))</f>
        <v> </v>
      </c>
      <c r="J25" s="32" t="str">
        <f>IF(J$32=0," ",(INDEX(Grenzwerte!$E$8:$E$23,MATCH(J$32,Grenzwerte!$B$8:$B$23,0))))</f>
        <v> </v>
      </c>
      <c r="K25" s="106"/>
      <c r="O25" s="355" t="str">
        <f>Antennen!B27</f>
        <v>FD4</v>
      </c>
    </row>
    <row r="26" spans="2:15" ht="12.75">
      <c r="B26" s="495" t="s">
        <v>186</v>
      </c>
      <c r="C26" s="498"/>
      <c r="D26" s="32" t="e">
        <f>10^((D$19-D$20-D$21)/10)*D$16</f>
        <v>#VALUE!</v>
      </c>
      <c r="E26" s="32" t="e">
        <f aca="true" t="shared" si="3" ref="E26:J26">10^((E$19-E$20-E$21)/10)*E$16</f>
        <v>#VALUE!</v>
      </c>
      <c r="F26" s="32" t="e">
        <f t="shared" si="3"/>
        <v>#VALUE!</v>
      </c>
      <c r="G26" s="32" t="e">
        <f t="shared" si="3"/>
        <v>#VALUE!</v>
      </c>
      <c r="H26" s="32" t="e">
        <f t="shared" si="3"/>
        <v>#VALUE!</v>
      </c>
      <c r="I26" s="32" t="e">
        <f t="shared" si="3"/>
        <v>#VALUE!</v>
      </c>
      <c r="J26" s="32" t="e">
        <f t="shared" si="3"/>
        <v>#VALUE!</v>
      </c>
      <c r="K26" s="106"/>
      <c r="O26" s="355" t="str">
        <f>Antennen!B28</f>
        <v>G5RV</v>
      </c>
    </row>
    <row r="27" spans="2:15" ht="12.75">
      <c r="B27" s="496" t="s">
        <v>184</v>
      </c>
      <c r="C27" s="502"/>
      <c r="D27" s="34" t="e">
        <f>0.159*300/D$32</f>
        <v>#DIV/0!</v>
      </c>
      <c r="E27" s="34" t="e">
        <f aca="true" t="shared" si="4" ref="E27:J27">0.159*300/E$32</f>
        <v>#DIV/0!</v>
      </c>
      <c r="F27" s="34" t="e">
        <f t="shared" si="4"/>
        <v>#DIV/0!</v>
      </c>
      <c r="G27" s="34" t="e">
        <f t="shared" si="4"/>
        <v>#DIV/0!</v>
      </c>
      <c r="H27" s="34" t="e">
        <f t="shared" si="4"/>
        <v>#DIV/0!</v>
      </c>
      <c r="I27" s="34" t="e">
        <f t="shared" si="4"/>
        <v>#DIV/0!</v>
      </c>
      <c r="J27" s="34" t="e">
        <f t="shared" si="4"/>
        <v>#DIV/0!</v>
      </c>
      <c r="K27" s="108"/>
      <c r="O27" s="355" t="str">
        <f>Antennen!B29</f>
        <v>GAP Titan DX</v>
      </c>
    </row>
    <row r="28" ht="12.75">
      <c r="O28" s="355" t="str">
        <f>Antennen!B30</f>
        <v>HB9CV</v>
      </c>
    </row>
    <row r="29" spans="2:15" ht="12.75">
      <c r="B29" s="495" t="s">
        <v>286</v>
      </c>
      <c r="C29" s="498"/>
      <c r="D29" s="36"/>
      <c r="E29" s="36">
        <v>60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139"/>
      <c r="O29" s="355" t="str">
        <f>Antennen!B31</f>
        <v>LW 30m</v>
      </c>
    </row>
    <row r="30" ht="12.75">
      <c r="O30" s="355" t="str">
        <f>Antennen!B32</f>
        <v>M²-9-Ele_2m</v>
      </c>
    </row>
    <row r="31" spans="2:15" ht="12.75" hidden="1">
      <c r="B31" s="495" t="s">
        <v>287</v>
      </c>
      <c r="C31" s="495"/>
      <c r="D31" s="325">
        <f>D12</f>
        <v>0</v>
      </c>
      <c r="E31" s="325">
        <f aca="true" t="shared" si="5" ref="E31:J31">E12</f>
        <v>0</v>
      </c>
      <c r="F31" s="325">
        <f t="shared" si="5"/>
        <v>0</v>
      </c>
      <c r="G31" s="325">
        <f t="shared" si="5"/>
        <v>0</v>
      </c>
      <c r="H31" s="325">
        <f t="shared" si="5"/>
        <v>0</v>
      </c>
      <c r="I31" s="325">
        <f t="shared" si="5"/>
        <v>0</v>
      </c>
      <c r="J31" s="325">
        <f t="shared" si="5"/>
        <v>0</v>
      </c>
      <c r="O31" s="355" t="str">
        <f>Antennen!B33</f>
        <v>M²-18-Ele_70cm</v>
      </c>
    </row>
    <row r="32" spans="2:15" ht="12.75" hidden="1">
      <c r="B32" s="495" t="s">
        <v>296</v>
      </c>
      <c r="C32" s="497"/>
      <c r="D32" s="325">
        <f>D15*1</f>
        <v>0</v>
      </c>
      <c r="E32" s="325">
        <f aca="true" t="shared" si="6" ref="E32:J32">E15*1</f>
        <v>0</v>
      </c>
      <c r="F32" s="325">
        <f t="shared" si="6"/>
        <v>0</v>
      </c>
      <c r="G32" s="325">
        <f t="shared" si="6"/>
        <v>0</v>
      </c>
      <c r="H32" s="325">
        <f t="shared" si="6"/>
        <v>0</v>
      </c>
      <c r="I32" s="325">
        <f t="shared" si="6"/>
        <v>0</v>
      </c>
      <c r="J32" s="325">
        <f t="shared" si="6"/>
        <v>0</v>
      </c>
      <c r="O32" s="355" t="str">
        <f>Antennen!B34</f>
        <v>Spiderbeam</v>
      </c>
    </row>
    <row r="33" spans="2:15" ht="12.75" hidden="1">
      <c r="B33" s="495" t="s">
        <v>252</v>
      </c>
      <c r="C33" s="497"/>
      <c r="D33" s="325" t="str">
        <f>(INDEX(Antennen!$C$5:$S$105,MATCH(D$31,Antennen!$B$5:$B$105,0),MATCH(D$32,Antennen!$C$3:$S$3,0)))</f>
        <v>-</v>
      </c>
      <c r="E33" s="325" t="str">
        <f>(INDEX(Antennen!$C$5:$S$105,MATCH(E$31,Antennen!$B$5:$B$105,0),MATCH(E$32,Antennen!$C$3:$S$3,0)))</f>
        <v>-</v>
      </c>
      <c r="F33" s="325" t="str">
        <f>(INDEX(Antennen!$C$5:$S$105,MATCH(F$31,Antennen!$B$5:$B$105,0),MATCH(F$32,Antennen!$C$3:$S$3,0)))</f>
        <v>-</v>
      </c>
      <c r="G33" s="325" t="str">
        <f>(INDEX(Antennen!$C$5:$S$105,MATCH(G$31,Antennen!$B$5:$B$105,0),MATCH(G$32,Antennen!$C$3:$S$3,0)))</f>
        <v>-</v>
      </c>
      <c r="H33" s="325" t="str">
        <f>(INDEX(Antennen!$C$5:$S$105,MATCH(H$31,Antennen!$B$5:$B$105,0),MATCH(H$32,Antennen!$C$3:$S$3,0)))</f>
        <v>-</v>
      </c>
      <c r="I33" s="325" t="str">
        <f>(INDEX(Antennen!$C$5:$S$105,MATCH(I$31,Antennen!$B$5:$B$105,0),MATCH(I$32,Antennen!$C$3:$S$3,0)))</f>
        <v>-</v>
      </c>
      <c r="J33" s="325" t="str">
        <f>(INDEX(Antennen!$C$5:$S$105,MATCH(J$31,Antennen!$B$5:$B$105,0),MATCH(J$32,Antennen!$C$3:$S$3,0)))</f>
        <v>-</v>
      </c>
      <c r="O33" s="355" t="str">
        <f>Antennen!B35</f>
        <v>Step IR 4_14</v>
      </c>
    </row>
    <row r="34" spans="2:15" ht="12.75" hidden="1">
      <c r="B34" s="495" t="s">
        <v>253</v>
      </c>
      <c r="C34" s="497"/>
      <c r="D34" s="325">
        <f>(INDEX(Antennen!$T$5:$AC$105,MATCH(D$31,Antennen!$B$5:$B$105,0),MATCH(D$35,Antennen!$T$4:$AC$4,0)))</f>
        <v>0</v>
      </c>
      <c r="E34" s="325" t="str">
        <f>(INDEX(Antennen!$T$5:$AC$105,MATCH(E$31,Antennen!$B$5:$B$105,0),MATCH(E$35,Antennen!$T$4:$AC$4,0)))</f>
        <v>-</v>
      </c>
      <c r="F34" s="325">
        <f>(INDEX(Antennen!$T$5:$AC$105,MATCH(F$31,Antennen!$B$5:$B$105,0),MATCH(F$35,Antennen!$T$4:$AC$4,0)))</f>
        <v>0</v>
      </c>
      <c r="G34" s="325">
        <f>(INDEX(Antennen!$T$5:$AC$105,MATCH(G$31,Antennen!$B$5:$B$105,0),MATCH(G$35,Antennen!$T$4:$AC$4,0)))</f>
        <v>0</v>
      </c>
      <c r="H34" s="325">
        <f>(INDEX(Antennen!$T$5:$AC$105,MATCH(H$31,Antennen!$B$5:$B$105,0),MATCH(H$35,Antennen!$T$4:$AC$4,0)))</f>
        <v>0</v>
      </c>
      <c r="I34" s="325">
        <f>(INDEX(Antennen!$T$5:$AC$105,MATCH(I$31,Antennen!$B$5:$B$105,0),MATCH(I$35,Antennen!$T$4:$AC$4,0)))</f>
        <v>0</v>
      </c>
      <c r="J34" s="325">
        <f>(INDEX(Antennen!$T$5:$AC$105,MATCH(J$31,Antennen!$B$5:$B$105,0),MATCH(J$35,Antennen!$T$4:$AC$4,0)))</f>
        <v>0</v>
      </c>
      <c r="O34" s="355" t="str">
        <f>Antennen!B36</f>
        <v>Step IR 4_18</v>
      </c>
    </row>
    <row r="35" spans="2:15" ht="12.75" hidden="1">
      <c r="B35" s="495" t="s">
        <v>286</v>
      </c>
      <c r="C35" s="496"/>
      <c r="D35" s="325">
        <f>D29*1</f>
        <v>0</v>
      </c>
      <c r="E35" s="325">
        <f aca="true" t="shared" si="7" ref="E35:J35">E29*1</f>
        <v>60</v>
      </c>
      <c r="F35" s="325">
        <f t="shared" si="7"/>
        <v>0</v>
      </c>
      <c r="G35" s="325">
        <f t="shared" si="7"/>
        <v>0</v>
      </c>
      <c r="H35" s="325">
        <f t="shared" si="7"/>
        <v>0</v>
      </c>
      <c r="I35" s="325">
        <f t="shared" si="7"/>
        <v>0</v>
      </c>
      <c r="J35" s="325">
        <f t="shared" si="7"/>
        <v>0</v>
      </c>
      <c r="O35" s="355" t="str">
        <f>Antennen!B37</f>
        <v>Step IR 4_21</v>
      </c>
    </row>
    <row r="36" spans="5:15" ht="12.75">
      <c r="E36" s="8"/>
      <c r="F36" s="8"/>
      <c r="G36" s="8"/>
      <c r="H36" s="8"/>
      <c r="I36" s="8"/>
      <c r="J36" s="8"/>
      <c r="K36" s="8"/>
      <c r="O36" s="355" t="str">
        <f>Antennen!B38</f>
        <v>Step IR 4_24</v>
      </c>
    </row>
    <row r="37" spans="2:15" ht="12.75">
      <c r="B37" s="494"/>
      <c r="C37" s="494"/>
      <c r="D37" s="8"/>
      <c r="E37" s="8"/>
      <c r="F37" s="8"/>
      <c r="G37" s="8"/>
      <c r="H37" s="8"/>
      <c r="I37" s="8"/>
      <c r="J37" s="8"/>
      <c r="K37" s="8"/>
      <c r="O37" s="355" t="str">
        <f>Antennen!B39</f>
        <v>Step IR 4_28</v>
      </c>
    </row>
    <row r="38" ht="12.75">
      <c r="O38" s="355" t="str">
        <f>Antennen!B40</f>
        <v>Step IR 4_50</v>
      </c>
    </row>
    <row r="39" ht="12.75">
      <c r="O39" s="355" t="str">
        <f>Antennen!B41</f>
        <v>TH3 MK3</v>
      </c>
    </row>
    <row r="40" ht="12.75">
      <c r="O40" s="355" t="str">
        <f>Antennen!B42</f>
        <v>Triple Leg</v>
      </c>
    </row>
    <row r="41" ht="12.75">
      <c r="O41" s="355" t="str">
        <f>Antennen!B43</f>
        <v>W3DZZ</v>
      </c>
    </row>
    <row r="42" ht="12.75">
      <c r="O42" s="355" t="str">
        <f>Antennen!B44</f>
        <v>X50_2m</v>
      </c>
    </row>
    <row r="43" ht="12.75">
      <c r="O43" s="355" t="str">
        <f>Antennen!B45</f>
        <v>X50_70cm</v>
      </c>
    </row>
    <row r="44" ht="12.75">
      <c r="O44" s="355" t="str">
        <f>Antennen!B46</f>
        <v>X200_2m</v>
      </c>
    </row>
    <row r="45" ht="12.75">
      <c r="O45" s="355" t="str">
        <f>Antennen!B47</f>
        <v>X200_70cm</v>
      </c>
    </row>
    <row r="46" ht="12.75">
      <c r="O46" s="355" t="str">
        <f>Antennen!B48</f>
        <v>X300_2m</v>
      </c>
    </row>
    <row r="47" ht="12.75">
      <c r="O47" s="355" t="str">
        <f>Antennen!B49</f>
        <v>X300_70cm</v>
      </c>
    </row>
    <row r="48" ht="12.75">
      <c r="O48" s="355" t="str">
        <f>Antennen!B50</f>
        <v>X510_2m</v>
      </c>
    </row>
    <row r="49" ht="12.75">
      <c r="O49" s="355" t="str">
        <f>Antennen!B50</f>
        <v>X510_2m</v>
      </c>
    </row>
    <row r="50" ht="12.75">
      <c r="O50" s="355" t="str">
        <f>Antennen!B51</f>
        <v>X510_70cm</v>
      </c>
    </row>
    <row r="51" ht="12.75">
      <c r="O51" s="355" t="str">
        <f>Antennen!B52</f>
        <v>X5000_2m</v>
      </c>
    </row>
    <row r="52" ht="12.75">
      <c r="O52" s="355" t="str">
        <f>Antennen!B53</f>
        <v>X5000_70cm</v>
      </c>
    </row>
    <row r="53" ht="12.75">
      <c r="O53" s="355" t="str">
        <f>Antennen!B54</f>
        <v>X5000_23cm</v>
      </c>
    </row>
    <row r="54" ht="12.75">
      <c r="O54" s="355">
        <f>Antennen!B55</f>
        <v>0</v>
      </c>
    </row>
    <row r="55" ht="12.75">
      <c r="O55" s="355">
        <f>Antennen!B56</f>
        <v>0</v>
      </c>
    </row>
    <row r="56" ht="12.75">
      <c r="O56" s="355">
        <f>Antennen!B57</f>
        <v>0</v>
      </c>
    </row>
    <row r="57" ht="12.75">
      <c r="O57" s="355">
        <f>Antennen!B58</f>
        <v>0</v>
      </c>
    </row>
    <row r="58" ht="12.75">
      <c r="O58" s="355">
        <f>Antennen!B59</f>
        <v>0</v>
      </c>
    </row>
    <row r="59" ht="12.75">
      <c r="O59" s="355">
        <f>Antennen!B60</f>
        <v>0</v>
      </c>
    </row>
    <row r="60" ht="12.75">
      <c r="O60" s="355">
        <f>Antennen!B61</f>
        <v>0</v>
      </c>
    </row>
    <row r="61" ht="12.75">
      <c r="O61" s="355">
        <f>Antennen!B62</f>
        <v>0</v>
      </c>
    </row>
    <row r="62" ht="12.75">
      <c r="O62" s="355">
        <f>Antennen!B63</f>
        <v>0</v>
      </c>
    </row>
    <row r="63" ht="12.75">
      <c r="O63" s="355">
        <f>Antennen!B64</f>
        <v>0</v>
      </c>
    </row>
    <row r="64" ht="12.75">
      <c r="O64" s="355">
        <f>Antennen!B65</f>
        <v>0</v>
      </c>
    </row>
    <row r="65" ht="12.75">
      <c r="O65" s="355">
        <f>Antennen!B66</f>
        <v>0</v>
      </c>
    </row>
    <row r="66" ht="12.75">
      <c r="O66" s="355">
        <f>Antennen!B67</f>
        <v>0</v>
      </c>
    </row>
    <row r="67" ht="12.75">
      <c r="O67" s="355">
        <f>Antennen!B68</f>
        <v>0</v>
      </c>
    </row>
    <row r="68" ht="12.75">
      <c r="O68" s="355">
        <f>Antennen!B69</f>
        <v>0</v>
      </c>
    </row>
    <row r="69" ht="12.75">
      <c r="O69" s="355">
        <f>Antennen!B70</f>
        <v>0</v>
      </c>
    </row>
    <row r="70" ht="12.75">
      <c r="O70" s="355">
        <f>Antennen!B71</f>
        <v>0</v>
      </c>
    </row>
    <row r="71" ht="12.75">
      <c r="O71" s="355">
        <f>Antennen!B72</f>
        <v>0</v>
      </c>
    </row>
    <row r="72" ht="12.75">
      <c r="O72" s="355">
        <f>Antennen!B73</f>
        <v>0</v>
      </c>
    </row>
    <row r="73" ht="12.75">
      <c r="O73" s="355">
        <f>Antennen!B74</f>
        <v>0</v>
      </c>
    </row>
    <row r="74" ht="12.75">
      <c r="O74" s="355">
        <f>Antennen!B75</f>
        <v>0</v>
      </c>
    </row>
    <row r="75" ht="12.75">
      <c r="O75" s="355">
        <f>Antennen!B76</f>
        <v>0</v>
      </c>
    </row>
    <row r="76" ht="12.75">
      <c r="O76" s="355">
        <f>Antennen!B77</f>
        <v>0</v>
      </c>
    </row>
    <row r="77" ht="12.75">
      <c r="O77" s="355">
        <f>Antennen!B78</f>
        <v>0</v>
      </c>
    </row>
    <row r="78" ht="12.75">
      <c r="O78" s="355">
        <f>Antennen!B79</f>
        <v>0</v>
      </c>
    </row>
    <row r="79" ht="12.75">
      <c r="O79" s="355">
        <f>Antennen!B80</f>
        <v>0</v>
      </c>
    </row>
    <row r="80" ht="12.75">
      <c r="O80" s="355">
        <f>Antennen!B81</f>
        <v>0</v>
      </c>
    </row>
    <row r="81" ht="12.75">
      <c r="O81" s="355">
        <f>Antennen!B82</f>
        <v>0</v>
      </c>
    </row>
    <row r="82" ht="12.75">
      <c r="O82" s="355">
        <f>Antennen!B83</f>
        <v>0</v>
      </c>
    </row>
    <row r="83" ht="12.75">
      <c r="O83" s="355">
        <f>Antennen!B84</f>
        <v>0</v>
      </c>
    </row>
    <row r="84" ht="12.75">
      <c r="O84" s="355">
        <f>Antennen!B85</f>
        <v>0</v>
      </c>
    </row>
    <row r="85" ht="12.75">
      <c r="O85" s="355">
        <f>Antennen!B86</f>
        <v>0</v>
      </c>
    </row>
    <row r="86" ht="12.75">
      <c r="O86" s="355">
        <f>Antennen!B87</f>
        <v>0</v>
      </c>
    </row>
    <row r="87" ht="12.75">
      <c r="O87" s="355">
        <f>Antennen!B88</f>
        <v>0</v>
      </c>
    </row>
    <row r="88" ht="12.75">
      <c r="O88" s="355">
        <f>Antennen!B89</f>
        <v>0</v>
      </c>
    </row>
    <row r="89" ht="12.75">
      <c r="O89" s="355">
        <f>Antennen!B90</f>
        <v>0</v>
      </c>
    </row>
    <row r="90" ht="12.75">
      <c r="O90" s="355">
        <f>Antennen!B91</f>
        <v>0</v>
      </c>
    </row>
    <row r="91" ht="12.75">
      <c r="O91" s="355">
        <f>Antennen!B92</f>
        <v>0</v>
      </c>
    </row>
    <row r="92" ht="12.75">
      <c r="O92" s="355">
        <f>Antennen!B93</f>
        <v>0</v>
      </c>
    </row>
    <row r="93" ht="12.75">
      <c r="O93" s="355">
        <f>Antennen!B94</f>
        <v>0</v>
      </c>
    </row>
    <row r="94" ht="12.75">
      <c r="O94" s="355">
        <f>Antennen!B95</f>
        <v>0</v>
      </c>
    </row>
    <row r="95" ht="12.75">
      <c r="O95" s="355">
        <f>Antennen!B96</f>
        <v>0</v>
      </c>
    </row>
    <row r="96" ht="12.75">
      <c r="O96" s="355">
        <f>Antennen!B97</f>
        <v>0</v>
      </c>
    </row>
    <row r="97" ht="12.75">
      <c r="O97" s="355">
        <f>Antennen!B98</f>
        <v>0</v>
      </c>
    </row>
    <row r="98" ht="12.75">
      <c r="O98" s="355">
        <f>Antennen!B99</f>
        <v>0</v>
      </c>
    </row>
    <row r="99" ht="12.75">
      <c r="O99" s="355">
        <f>Antennen!B100</f>
        <v>0</v>
      </c>
    </row>
    <row r="100" ht="12.75">
      <c r="O100" s="355">
        <f>Antennen!B101</f>
        <v>0</v>
      </c>
    </row>
    <row r="101" ht="12.75">
      <c r="O101" s="355">
        <f>Antennen!B102</f>
        <v>0</v>
      </c>
    </row>
    <row r="102" ht="12.75">
      <c r="O102" s="355">
        <f>Antennen!B103</f>
        <v>0</v>
      </c>
    </row>
    <row r="103" ht="12.75">
      <c r="O103" s="355">
        <f>Antennen!B104</f>
        <v>0</v>
      </c>
    </row>
    <row r="104" ht="12.75">
      <c r="O104" s="355">
        <f>Antennen!B105</f>
        <v>0</v>
      </c>
    </row>
  </sheetData>
  <sheetProtection sheet="1" objects="1" scenarios="1"/>
  <mergeCells count="25">
    <mergeCell ref="B15:C15"/>
    <mergeCell ref="B16:C16"/>
    <mergeCell ref="B27:C27"/>
    <mergeCell ref="B20:C20"/>
    <mergeCell ref="B21:C21"/>
    <mergeCell ref="B22:C22"/>
    <mergeCell ref="B23:C23"/>
    <mergeCell ref="B26:C26"/>
    <mergeCell ref="B25:C25"/>
    <mergeCell ref="B29:C29"/>
    <mergeCell ref="A4:B4"/>
    <mergeCell ref="A9:B9"/>
    <mergeCell ref="A11:B11"/>
    <mergeCell ref="B12:C12"/>
    <mergeCell ref="B17:C17"/>
    <mergeCell ref="B18:C18"/>
    <mergeCell ref="B19:C19"/>
    <mergeCell ref="B13:C13"/>
    <mergeCell ref="B14:C14"/>
    <mergeCell ref="B37:C37"/>
    <mergeCell ref="B35:C35"/>
    <mergeCell ref="B32:C32"/>
    <mergeCell ref="B31:C31"/>
    <mergeCell ref="B33:C33"/>
    <mergeCell ref="B34:C34"/>
  </mergeCells>
  <conditionalFormatting sqref="D37">
    <cfRule type="expression" priority="1" dxfId="4" stopIfTrue="1">
      <formula>D$38=0</formula>
    </cfRule>
  </conditionalFormatting>
  <conditionalFormatting sqref="I8 A3 A8 C3:E3 C8:D8 K21 H3 O3:O104">
    <cfRule type="cellIs" priority="2" dxfId="0" operator="equal" stopIfTrue="1">
      <formula>0</formula>
    </cfRule>
  </conditionalFormatting>
  <conditionalFormatting sqref="K14 K12 K16 D24">
    <cfRule type="expression" priority="3" dxfId="0" stopIfTrue="1">
      <formula>$D$15=0</formula>
    </cfRule>
  </conditionalFormatting>
  <conditionalFormatting sqref="K15 E24">
    <cfRule type="expression" priority="4" dxfId="0" stopIfTrue="1">
      <formula>$E$15=0</formula>
    </cfRule>
  </conditionalFormatting>
  <conditionalFormatting sqref="F24 K25">
    <cfRule type="expression" priority="5" dxfId="0" stopIfTrue="1">
      <formula>$F$15=0</formula>
    </cfRule>
  </conditionalFormatting>
  <conditionalFormatting sqref="G24">
    <cfRule type="expression" priority="6" dxfId="0" stopIfTrue="1">
      <formula>$G$15=0</formula>
    </cfRule>
  </conditionalFormatting>
  <conditionalFormatting sqref="H24">
    <cfRule type="expression" priority="7" dxfId="0" stopIfTrue="1">
      <formula>$H$15=0</formula>
    </cfRule>
  </conditionalFormatting>
  <conditionalFormatting sqref="I24">
    <cfRule type="expression" priority="8" dxfId="0" stopIfTrue="1">
      <formula>$I$15=0</formula>
    </cfRule>
  </conditionalFormatting>
  <conditionalFormatting sqref="K22:K24 J24 K26:K27 K17:K20 K13">
    <cfRule type="expression" priority="9" dxfId="0" stopIfTrue="1">
      <formula>$J$15=0</formula>
    </cfRule>
  </conditionalFormatting>
  <conditionalFormatting sqref="D12:J12 D16:J16">
    <cfRule type="expression" priority="10" dxfId="0" stopIfTrue="1">
      <formula>AND(D$31=0,D$32=0)</formula>
    </cfRule>
    <cfRule type="cellIs" priority="11" dxfId="0" operator="equal" stopIfTrue="1">
      <formula>0</formula>
    </cfRule>
  </conditionalFormatting>
  <conditionalFormatting sqref="D15:J15">
    <cfRule type="expression" priority="12" dxfId="0" stopIfTrue="1">
      <formula>AND(D$31=0,D$32=0)</formula>
    </cfRule>
  </conditionalFormatting>
  <conditionalFormatting sqref="D13:J14 D25:J25 D22:J22 D17:J20">
    <cfRule type="expression" priority="13" dxfId="0" stopIfTrue="1">
      <formula>AND(D$31=0,D$32=0)</formula>
    </cfRule>
  </conditionalFormatting>
  <conditionalFormatting sqref="D21:J21">
    <cfRule type="expression" priority="14" dxfId="0" stopIfTrue="1">
      <formula>OR(AND(D$31=0,D$32=0),D$35=0)</formula>
    </cfRule>
  </conditionalFormatting>
  <conditionalFormatting sqref="D23:J23 D26:J26">
    <cfRule type="expression" priority="15" dxfId="0" stopIfTrue="1">
      <formula>OR(AND(D$31=0,D$32=0),D$16=0,D$19=$L$19,D$21=$L$19)</formula>
    </cfRule>
  </conditionalFormatting>
  <conditionalFormatting sqref="D29:J29">
    <cfRule type="cellIs" priority="16" dxfId="5" operator="equal" stopIfTrue="1">
      <formula>0</formula>
    </cfRule>
    <cfRule type="expression" priority="17" dxfId="5" stopIfTrue="1">
      <formula>AND(D$31=0,D$32=0)</formula>
    </cfRule>
  </conditionalFormatting>
  <conditionalFormatting sqref="D27:J27">
    <cfRule type="expression" priority="18" dxfId="0" stopIfTrue="1">
      <formula>D$32=0</formula>
    </cfRule>
  </conditionalFormatting>
  <dataValidations count="8">
    <dataValidation type="list" operator="equal" allowBlank="1" showErrorMessage="1" sqref="K17">
      <formula1>$N$3:$N$15</formula1>
    </dataValidation>
    <dataValidation type="list" operator="equal" allowBlank="1" showErrorMessage="1" sqref="K12">
      <formula1>$O$4:$O$102</formula1>
    </dataValidation>
    <dataValidation type="list" operator="equal" allowBlank="1" showErrorMessage="1" sqref="D12:J12">
      <formula1>$O$3:$O$104</formula1>
    </dataValidation>
    <dataValidation type="list" allowBlank="1" showInputMessage="1" showErrorMessage="1" sqref="D29:K29">
      <formula1>$L$4:$L$13</formula1>
    </dataValidation>
    <dataValidation type="list" allowBlank="1" showInputMessage="1" showErrorMessage="1" sqref="D11">
      <formula1>$L$16:$L$17</formula1>
    </dataValidation>
    <dataValidation type="list" operator="equal" allowBlank="1" showErrorMessage="1" sqref="K15">
      <formula1>$M$4:$M$19</formula1>
    </dataValidation>
    <dataValidation type="list" operator="equal" allowBlank="1" showErrorMessage="1" sqref="D15:J15">
      <formula1>$M$3:$M$19</formula1>
    </dataValidation>
    <dataValidation type="list" operator="equal" allowBlank="1" showErrorMessage="1" sqref="D17:J17">
      <formula1>$N$3:$N$19</formula1>
    </dataValidation>
  </dataValidations>
  <printOptions horizontalCentered="1" verticalCentered="1"/>
  <pageMargins left="0.7875" right="0.7875" top="0.984027777777778" bottom="0.5902777777777778" header="0.5118055555555556" footer="0.5118055555555556"/>
  <pageSetup fitToHeight="1" fitToWidth="1" horizontalDpi="300" verticalDpi="300" orientation="landscape" paperSize="9" scale="96" r:id="rId1"/>
  <headerFooter alignWithMargins="0">
    <oddHeader xml:space="preserve">&amp;L       &amp;F&amp;R&amp;A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4.28125" style="0" customWidth="1"/>
    <col min="2" max="2" width="26.28125" style="0" customWidth="1"/>
    <col min="3" max="3" width="9.7109375" style="0" customWidth="1"/>
    <col min="4" max="10" width="12.421875" style="0" customWidth="1"/>
    <col min="12" max="12" width="0" style="0" hidden="1" customWidth="1"/>
    <col min="13" max="14" width="0" style="142" hidden="1" customWidth="1"/>
    <col min="15" max="15" width="15.7109375" style="355" hidden="1" customWidth="1"/>
  </cols>
  <sheetData>
    <row r="1" spans="1:15" s="1" customFormat="1" ht="15">
      <c r="A1" s="12" t="s">
        <v>55</v>
      </c>
      <c r="B1" s="12"/>
      <c r="C1" s="13"/>
      <c r="D1" s="13"/>
      <c r="E1" s="13"/>
      <c r="F1" s="13"/>
      <c r="G1" s="13"/>
      <c r="H1" s="13"/>
      <c r="I1" s="13"/>
      <c r="J1" s="13"/>
      <c r="L1" s="42" t="s">
        <v>123</v>
      </c>
      <c r="M1" s="140" t="s">
        <v>49</v>
      </c>
      <c r="N1" s="140" t="s">
        <v>56</v>
      </c>
      <c r="O1" s="353" t="s">
        <v>57</v>
      </c>
    </row>
    <row r="2" spans="1:15" s="1" customFormat="1" ht="12.75">
      <c r="A2" s="14"/>
      <c r="B2" s="14"/>
      <c r="C2" s="13"/>
      <c r="D2" s="13"/>
      <c r="E2" s="13"/>
      <c r="F2" s="13"/>
      <c r="G2" s="13"/>
      <c r="H2" s="13"/>
      <c r="I2" s="13"/>
      <c r="J2" s="13"/>
      <c r="M2" s="140"/>
      <c r="N2" s="140"/>
      <c r="O2" s="353"/>
    </row>
    <row r="3" spans="1:20" s="1" customFormat="1" ht="12.75">
      <c r="A3" s="15" t="str">
        <f>'Anzeige Bl. 1'!B26</f>
        <v>Muster, Max</v>
      </c>
      <c r="B3" s="16"/>
      <c r="C3" s="15" t="str">
        <f>'Anzeige Bl. 1'!B35</f>
        <v>DF0EMV</v>
      </c>
      <c r="D3" s="17" t="str">
        <f>'Anzeige Bl. 1'!U35</f>
        <v>A</v>
      </c>
      <c r="E3" s="15" t="str">
        <f>'Anzeige Bl. 1'!B29</f>
        <v>Mustergasse, 1</v>
      </c>
      <c r="F3" s="15"/>
      <c r="G3" s="19"/>
      <c r="H3" s="20" t="str">
        <f>'Anzeige Bl. 1'!B32</f>
        <v>07654 Musterstadt</v>
      </c>
      <c r="I3" s="9"/>
      <c r="J3" s="9"/>
      <c r="K3"/>
      <c r="L3" s="140"/>
      <c r="M3" s="392">
        <v>0</v>
      </c>
      <c r="N3" s="141" t="str">
        <f>Grenzwerte!$K8</f>
        <v>A1A</v>
      </c>
      <c r="O3" s="355">
        <f>Antennen!B5</f>
        <v>0</v>
      </c>
      <c r="P3"/>
      <c r="Q3"/>
      <c r="R3"/>
      <c r="S3"/>
      <c r="T3"/>
    </row>
    <row r="4" spans="1:15" s="23" customFormat="1" ht="12.75">
      <c r="A4" s="499" t="s">
        <v>59</v>
      </c>
      <c r="B4" s="499"/>
      <c r="C4" s="21" t="s">
        <v>60</v>
      </c>
      <c r="D4" s="21" t="s">
        <v>61</v>
      </c>
      <c r="E4" s="21" t="s">
        <v>248</v>
      </c>
      <c r="F4" s="21"/>
      <c r="G4" s="22"/>
      <c r="H4" s="21" t="s">
        <v>251</v>
      </c>
      <c r="I4" s="21"/>
      <c r="J4" s="21"/>
      <c r="L4" s="43">
        <f>Antennen!$T$4</f>
        <v>0</v>
      </c>
      <c r="M4" s="393">
        <v>1.8</v>
      </c>
      <c r="N4" s="141" t="str">
        <f>Grenzwerte!$K9</f>
        <v>F3E</v>
      </c>
      <c r="O4" s="355" t="str">
        <f>Antennen!B6</f>
        <v>1-Ele-Quad</v>
      </c>
    </row>
    <row r="5" spans="1:15" s="1" customFormat="1" ht="12.75">
      <c r="A5" s="13"/>
      <c r="B5" s="13"/>
      <c r="C5" s="13"/>
      <c r="D5" s="13"/>
      <c r="E5" s="13"/>
      <c r="F5" s="13"/>
      <c r="G5" s="13"/>
      <c r="H5" s="13"/>
      <c r="I5" s="13"/>
      <c r="J5" s="13"/>
      <c r="L5" s="43">
        <f>Antennen!$U$4</f>
        <v>10</v>
      </c>
      <c r="M5" s="393">
        <v>3.5</v>
      </c>
      <c r="N5" s="141" t="str">
        <f>Grenzwerte!$K10</f>
        <v>J3E</v>
      </c>
      <c r="O5" s="355" t="str">
        <f>Antennen!B7</f>
        <v>2-Ele-Quad</v>
      </c>
    </row>
    <row r="6" spans="1:15" s="1" customFormat="1" ht="15">
      <c r="A6" s="24" t="s">
        <v>64</v>
      </c>
      <c r="B6" s="13"/>
      <c r="C6" s="13"/>
      <c r="D6" s="13"/>
      <c r="E6" s="13"/>
      <c r="F6" s="13"/>
      <c r="G6" s="13"/>
      <c r="H6" s="13"/>
      <c r="I6" s="13"/>
      <c r="J6" s="13"/>
      <c r="L6" s="43">
        <f>Antennen!$V$4</f>
        <v>20</v>
      </c>
      <c r="M6" s="393">
        <v>7</v>
      </c>
      <c r="N6" s="141" t="str">
        <f>Grenzwerte!$K11</f>
        <v>A3E</v>
      </c>
      <c r="O6" s="355" t="str">
        <f>Antennen!B8</f>
        <v>3/8-GP</v>
      </c>
    </row>
    <row r="7" spans="1:15" s="1" customFormat="1" ht="12.75">
      <c r="A7" s="13"/>
      <c r="B7" s="13"/>
      <c r="C7" s="13"/>
      <c r="D7" s="13"/>
      <c r="E7" s="13"/>
      <c r="F7" s="13"/>
      <c r="G7" s="13"/>
      <c r="H7" s="13"/>
      <c r="I7" s="13"/>
      <c r="J7" s="13"/>
      <c r="L7" s="43">
        <f>Antennen!$W$4</f>
        <v>30</v>
      </c>
      <c r="M7" s="393">
        <v>10.1</v>
      </c>
      <c r="N7" s="141" t="str">
        <f>Grenzwerte!$K12</f>
        <v>F2D</v>
      </c>
      <c r="O7" s="355" t="str">
        <f>Antennen!B9</f>
        <v>5/8-GP </v>
      </c>
    </row>
    <row r="8" spans="1:15" s="1" customFormat="1" ht="12.75">
      <c r="A8" s="15" t="str">
        <f>'Anzeige Bl. 1'!B18</f>
        <v>Mustergasse</v>
      </c>
      <c r="B8" s="15"/>
      <c r="C8" s="25">
        <f>'Anzeige Bl. 1'!V18</f>
        <v>7654</v>
      </c>
      <c r="D8" s="15" t="str">
        <f>'Anzeige Bl. 1'!Z18</f>
        <v>Musterstadt</v>
      </c>
      <c r="E8" s="26"/>
      <c r="F8" s="26"/>
      <c r="G8" s="27"/>
      <c r="H8" s="27"/>
      <c r="I8" s="28">
        <f>'Anzeige Bl. 1'!$AA$2</f>
        <v>40277</v>
      </c>
      <c r="J8" s="27"/>
      <c r="L8" s="43">
        <f>Antennen!$X$4</f>
        <v>40</v>
      </c>
      <c r="M8" s="393">
        <v>14</v>
      </c>
      <c r="N8" s="141" t="str">
        <f>Grenzwerte!$K13</f>
        <v>J2D</v>
      </c>
      <c r="O8" s="355" t="str">
        <f>Antennen!B10</f>
        <v>3-Ele- ZX-Yagi</v>
      </c>
    </row>
    <row r="9" spans="1:15" s="23" customFormat="1" ht="12.75">
      <c r="A9" s="499" t="s">
        <v>247</v>
      </c>
      <c r="B9" s="499"/>
      <c r="C9" s="29" t="s">
        <v>30</v>
      </c>
      <c r="D9" s="21" t="s">
        <v>31</v>
      </c>
      <c r="E9" s="21"/>
      <c r="F9" s="21"/>
      <c r="G9" s="22"/>
      <c r="H9" s="22"/>
      <c r="I9" s="22" t="s">
        <v>68</v>
      </c>
      <c r="J9" s="22"/>
      <c r="L9" s="43">
        <f>Antennen!$Y$4</f>
        <v>50</v>
      </c>
      <c r="M9" s="393">
        <v>18</v>
      </c>
      <c r="N9" s="141" t="str">
        <f>Grenzwerte!$K14</f>
        <v>J2B</v>
      </c>
      <c r="O9" s="355" t="str">
        <f>Antennen!B11</f>
        <v>4-Ele- ZX-Yagi</v>
      </c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L10" s="43">
        <f>Antennen!$Z$4</f>
        <v>60</v>
      </c>
      <c r="M10" s="393">
        <v>21</v>
      </c>
      <c r="N10" s="141" t="str">
        <f>Grenzwerte!$K15</f>
        <v>F1B</v>
      </c>
      <c r="O10" s="355" t="str">
        <f>Antennen!B12</f>
        <v>5-Ele- ZX-Yagi</v>
      </c>
    </row>
    <row r="11" spans="1:15" s="4" customFormat="1" ht="12.75">
      <c r="A11" s="500" t="s">
        <v>71</v>
      </c>
      <c r="B11" s="500"/>
      <c r="C11" s="247"/>
      <c r="D11" s="376" t="str">
        <f>CHAR(CODE('Konfiguration Bl. 1'!$D$11)+7)</f>
        <v>H</v>
      </c>
      <c r="E11" s="376" t="str">
        <f>CHAR(CODE('Konfiguration Bl. 1'!$D$11)+8)</f>
        <v>I</v>
      </c>
      <c r="F11" s="376" t="str">
        <f>CHAR(CODE('Konfiguration Bl. 1'!$D$11)+9)</f>
        <v>J</v>
      </c>
      <c r="G11" s="376" t="str">
        <f>CHAR(CODE('Konfiguration Bl. 1'!$D$11)+10)</f>
        <v>K</v>
      </c>
      <c r="H11" s="376" t="str">
        <f>CHAR(CODE('Konfiguration Bl. 1'!$D$11)+11)</f>
        <v>L</v>
      </c>
      <c r="I11" s="376" t="str">
        <f>CHAR(CODE('Konfiguration Bl. 1'!$D$11)+12)</f>
        <v>M</v>
      </c>
      <c r="J11" s="376" t="str">
        <f>CHAR(CODE('Konfiguration Bl. 1'!$D$11)+13)</f>
        <v>N</v>
      </c>
      <c r="L11" s="43">
        <f>Antennen!$AA$4</f>
        <v>70</v>
      </c>
      <c r="M11" s="393">
        <v>24.9</v>
      </c>
      <c r="N11" s="141" t="str">
        <f>Grenzwerte!$K16</f>
        <v>F2B</v>
      </c>
      <c r="O11" s="355" t="str">
        <f>Antennen!B13</f>
        <v>6-Ele- ZX-Yagi</v>
      </c>
    </row>
    <row r="12" spans="1:15" ht="24.75" customHeight="1">
      <c r="A12" s="98">
        <v>1</v>
      </c>
      <c r="B12" s="501" t="s">
        <v>73</v>
      </c>
      <c r="C12" s="501"/>
      <c r="D12" s="404">
        <v>0</v>
      </c>
      <c r="E12" s="404">
        <v>0</v>
      </c>
      <c r="F12" s="404">
        <v>0</v>
      </c>
      <c r="G12" s="404">
        <v>0</v>
      </c>
      <c r="H12" s="404">
        <v>0</v>
      </c>
      <c r="I12" s="404">
        <v>0</v>
      </c>
      <c r="J12" s="404">
        <v>0</v>
      </c>
      <c r="L12" s="43">
        <f>Antennen!$AB$4</f>
        <v>80</v>
      </c>
      <c r="M12" s="393">
        <v>28</v>
      </c>
      <c r="N12" s="141" t="str">
        <f>Grenzwerte!$K17</f>
        <v>F1C</v>
      </c>
      <c r="O12" s="355" t="str">
        <f>Antennen!B14</f>
        <v>7-Ele- ZX-Yagi</v>
      </c>
    </row>
    <row r="13" spans="1:15" ht="21.75" customHeight="1">
      <c r="A13" s="98">
        <v>2</v>
      </c>
      <c r="B13" s="501" t="s">
        <v>75</v>
      </c>
      <c r="C13" s="501"/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L13" s="43">
        <f>Antennen!$AC$4</f>
        <v>90</v>
      </c>
      <c r="M13" s="393">
        <v>50</v>
      </c>
      <c r="N13" s="141" t="str">
        <f>Grenzwerte!$K18</f>
        <v>F3C</v>
      </c>
      <c r="O13" s="355" t="str">
        <f>Antennen!B15</f>
        <v>7-Ele-DK7ZB</v>
      </c>
    </row>
    <row r="14" spans="1:15" ht="21.75" customHeight="1">
      <c r="A14" s="98">
        <v>3</v>
      </c>
      <c r="B14" s="501" t="s">
        <v>77</v>
      </c>
      <c r="C14" s="501"/>
      <c r="D14" s="30" t="s">
        <v>78</v>
      </c>
      <c r="E14" s="30" t="s">
        <v>78</v>
      </c>
      <c r="F14" s="30" t="s">
        <v>78</v>
      </c>
      <c r="G14" s="30" t="s">
        <v>78</v>
      </c>
      <c r="H14" s="30" t="s">
        <v>78</v>
      </c>
      <c r="I14" s="30" t="s">
        <v>78</v>
      </c>
      <c r="J14" s="30" t="s">
        <v>78</v>
      </c>
      <c r="L14" s="142"/>
      <c r="M14" s="393">
        <v>144</v>
      </c>
      <c r="N14" s="141" t="str">
        <f>Grenzwerte!$K19</f>
        <v>J3C</v>
      </c>
      <c r="O14" s="355" t="str">
        <f>Antennen!B16</f>
        <v>2x 7-Ele-Yagi DK7ZB</v>
      </c>
    </row>
    <row r="15" spans="1:15" ht="21.75" customHeight="1">
      <c r="A15" s="98">
        <v>4</v>
      </c>
      <c r="B15" s="501" t="s">
        <v>80</v>
      </c>
      <c r="C15" s="501"/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L15" s="142"/>
      <c r="M15" s="392">
        <v>430</v>
      </c>
      <c r="N15" s="141" t="str">
        <f>Grenzwerte!$K20</f>
        <v>J2C</v>
      </c>
      <c r="O15" s="355" t="str">
        <f>Antennen!B17</f>
        <v>4x 9-Ele-Yagi DK7ZB</v>
      </c>
    </row>
    <row r="16" spans="1:15" ht="21.75" customHeight="1">
      <c r="A16" s="98">
        <v>5</v>
      </c>
      <c r="B16" s="501" t="s">
        <v>82</v>
      </c>
      <c r="C16" s="501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M16" s="392">
        <v>1240</v>
      </c>
      <c r="N16" s="141" t="str">
        <f>Grenzwerte!$K21</f>
        <v>A3F</v>
      </c>
      <c r="O16" s="355" t="str">
        <f>Antennen!B18</f>
        <v>2-Ele-Yagi DK7ZB</v>
      </c>
    </row>
    <row r="17" spans="1:15" ht="21.75" customHeight="1">
      <c r="A17" s="98">
        <v>6</v>
      </c>
      <c r="B17" s="501" t="s">
        <v>83</v>
      </c>
      <c r="C17" s="501"/>
      <c r="D17" s="30" t="s">
        <v>58</v>
      </c>
      <c r="E17" s="30" t="s">
        <v>58</v>
      </c>
      <c r="F17" s="30" t="s">
        <v>58</v>
      </c>
      <c r="G17" s="30" t="s">
        <v>58</v>
      </c>
      <c r="H17" s="30" t="s">
        <v>58</v>
      </c>
      <c r="I17" s="30" t="s">
        <v>58</v>
      </c>
      <c r="J17" s="30" t="s">
        <v>58</v>
      </c>
      <c r="M17" s="392">
        <v>2320</v>
      </c>
      <c r="N17" s="141" t="str">
        <f>Grenzwerte!$K22</f>
        <v>C3F</v>
      </c>
      <c r="O17" s="355" t="str">
        <f>Antennen!B19</f>
        <v>8-Ele-LPD</v>
      </c>
    </row>
    <row r="18" spans="1:15" ht="21.75" customHeight="1">
      <c r="A18" s="98">
        <v>7</v>
      </c>
      <c r="B18" s="501" t="s">
        <v>84</v>
      </c>
      <c r="C18" s="501"/>
      <c r="D18" s="264">
        <f>INDEX(Grenzwerte!$L$8:$L$24,MATCH(D$17,Grenzwerte!$K$8:$K$24,0))</f>
        <v>1</v>
      </c>
      <c r="E18" s="264">
        <f>INDEX(Grenzwerte!$L$8:$L$24,MATCH(E$17,Grenzwerte!$K$8:$K$24,0))</f>
        <v>1</v>
      </c>
      <c r="F18" s="264">
        <f>INDEX(Grenzwerte!$L$8:$L$24,MATCH(F$17,Grenzwerte!$K$8:$K$24,0))</f>
        <v>1</v>
      </c>
      <c r="G18" s="264">
        <f>INDEX(Grenzwerte!$L$8:$L$24,MATCH(G$17,Grenzwerte!$K$8:$K$24,0))</f>
        <v>1</v>
      </c>
      <c r="H18" s="264">
        <f>INDEX(Grenzwerte!$L$8:$L$24,MATCH(H$17,Grenzwerte!$K$8:$K$24,0))</f>
        <v>1</v>
      </c>
      <c r="I18" s="264">
        <f>INDEX(Grenzwerte!$L$8:$L$24,MATCH(I$17,Grenzwerte!$K$8:$K$24,0))</f>
        <v>1</v>
      </c>
      <c r="J18" s="264">
        <f>INDEX(Grenzwerte!$L$8:$L$24,MATCH(J$17,Grenzwerte!$K$8:$K$24,0))</f>
        <v>1</v>
      </c>
      <c r="M18" s="392">
        <v>3400</v>
      </c>
      <c r="N18" s="141" t="str">
        <f>Grenzwerte!$K23</f>
        <v>F3F</v>
      </c>
      <c r="O18" s="355" t="str">
        <f>Antennen!B20</f>
        <v>10-Ele-Yagi</v>
      </c>
    </row>
    <row r="19" spans="1:15" ht="21.75" customHeight="1">
      <c r="A19" s="98">
        <v>8</v>
      </c>
      <c r="B19" s="501" t="s">
        <v>85</v>
      </c>
      <c r="C19" s="501"/>
      <c r="D19" s="32" t="str">
        <f>IF(D33="-",$L$19,D33)</f>
        <v>Keine Daten</v>
      </c>
      <c r="E19" s="32" t="str">
        <f aca="true" t="shared" si="0" ref="E19:J19">IF(E33="-",$L$19,E33)</f>
        <v>Keine Daten</v>
      </c>
      <c r="F19" s="32" t="str">
        <f t="shared" si="0"/>
        <v>Keine Daten</v>
      </c>
      <c r="G19" s="32" t="str">
        <f t="shared" si="0"/>
        <v>Keine Daten</v>
      </c>
      <c r="H19" s="32" t="str">
        <f t="shared" si="0"/>
        <v>Keine Daten</v>
      </c>
      <c r="I19" s="32" t="str">
        <f t="shared" si="0"/>
        <v>Keine Daten</v>
      </c>
      <c r="J19" s="32" t="str">
        <f t="shared" si="0"/>
        <v>Keine Daten</v>
      </c>
      <c r="L19" t="s">
        <v>297</v>
      </c>
      <c r="M19" s="392">
        <v>5650</v>
      </c>
      <c r="N19" s="141" t="str">
        <f>Grenzwerte!$K24</f>
        <v>J3F</v>
      </c>
      <c r="O19" s="355" t="str">
        <f>Antennen!B21</f>
        <v>11-Ele-Yagi</v>
      </c>
    </row>
    <row r="20" spans="1:15" ht="21.75" customHeight="1">
      <c r="A20" s="98">
        <v>9</v>
      </c>
      <c r="B20" s="501" t="s">
        <v>86</v>
      </c>
      <c r="C20" s="501"/>
      <c r="D20" s="32" t="str">
        <f>IF(D$32=0," ",Kabel!$R$36)</f>
        <v> </v>
      </c>
      <c r="E20" s="32" t="str">
        <f>IF(E$32=0," ",Kabel!$R$38)</f>
        <v> </v>
      </c>
      <c r="F20" s="32" t="str">
        <f>IF(F$32=0," ",Kabel!$R$40)</f>
        <v> </v>
      </c>
      <c r="G20" s="32" t="str">
        <f>IF(G$32=0," ",Kabel!$R$42)</f>
        <v> </v>
      </c>
      <c r="H20" s="32" t="str">
        <f>IF(H$32=0," ",Kabel!$R$44)</f>
        <v> </v>
      </c>
      <c r="I20" s="32" t="str">
        <f>IF(I$32=0," ",Kabel!$R$46)</f>
        <v> </v>
      </c>
      <c r="J20" s="32" t="str">
        <f>IF(J$32=0," ",Kabel!$R$48)</f>
        <v> </v>
      </c>
      <c r="O20" s="355" t="str">
        <f>Antennen!B22</f>
        <v>40-Ele-Yagi</v>
      </c>
    </row>
    <row r="21" spans="1:15" ht="21.75" customHeight="1">
      <c r="A21" s="98">
        <v>10</v>
      </c>
      <c r="B21" s="501" t="s">
        <v>165</v>
      </c>
      <c r="C21" s="501"/>
      <c r="D21" s="32" t="str">
        <f aca="true" t="shared" si="1" ref="D21:J21">IF(OR(D34="-",D33="-"),$L$19,D34)</f>
        <v>Keine Daten</v>
      </c>
      <c r="E21" s="32" t="str">
        <f t="shared" si="1"/>
        <v>Keine Daten</v>
      </c>
      <c r="F21" s="32" t="str">
        <f t="shared" si="1"/>
        <v>Keine Daten</v>
      </c>
      <c r="G21" s="32" t="str">
        <f t="shared" si="1"/>
        <v>Keine Daten</v>
      </c>
      <c r="H21" s="32" t="str">
        <f t="shared" si="1"/>
        <v>Keine Daten</v>
      </c>
      <c r="I21" s="32" t="str">
        <f t="shared" si="1"/>
        <v>Keine Daten</v>
      </c>
      <c r="J21" s="32" t="str">
        <f t="shared" si="1"/>
        <v>Keine Daten</v>
      </c>
      <c r="O21" s="355" t="str">
        <f>Antennen!B23</f>
        <v>Delta Loop (g)</v>
      </c>
    </row>
    <row r="22" spans="1:15" ht="21.75" customHeight="1">
      <c r="A22" s="98">
        <v>11</v>
      </c>
      <c r="B22" s="501" t="s">
        <v>166</v>
      </c>
      <c r="C22" s="501"/>
      <c r="D22" s="230">
        <v>1</v>
      </c>
      <c r="E22" s="230">
        <v>1</v>
      </c>
      <c r="F22" s="230">
        <v>1</v>
      </c>
      <c r="G22" s="230">
        <v>1</v>
      </c>
      <c r="H22" s="230">
        <v>1</v>
      </c>
      <c r="I22" s="230">
        <v>1</v>
      </c>
      <c r="J22" s="230">
        <v>1</v>
      </c>
      <c r="O22" s="355" t="str">
        <f>Antennen!B24</f>
        <v>Delta Loop (k)</v>
      </c>
    </row>
    <row r="23" spans="1:15" ht="21.75" customHeight="1">
      <c r="A23" s="98">
        <v>12</v>
      </c>
      <c r="B23" s="501" t="s">
        <v>87</v>
      </c>
      <c r="C23" s="501"/>
      <c r="D23" s="32" t="e">
        <f aca="true" t="shared" si="2" ref="D23:J23">(SQRT(30*D16*D18*D22*10^((D19-D20-D21)/10)))/D25</f>
        <v>#VALUE!</v>
      </c>
      <c r="E23" s="32" t="e">
        <f t="shared" si="2"/>
        <v>#VALUE!</v>
      </c>
      <c r="F23" s="32" t="e">
        <f t="shared" si="2"/>
        <v>#VALUE!</v>
      </c>
      <c r="G23" s="32" t="e">
        <f t="shared" si="2"/>
        <v>#VALUE!</v>
      </c>
      <c r="H23" s="32" t="e">
        <f t="shared" si="2"/>
        <v>#VALUE!</v>
      </c>
      <c r="I23" s="32" t="e">
        <f t="shared" si="2"/>
        <v>#VALUE!</v>
      </c>
      <c r="J23" s="32" t="e">
        <f t="shared" si="2"/>
        <v>#VALUE!</v>
      </c>
      <c r="O23" s="355" t="str">
        <f>Antennen!B25</f>
        <v>Dipol</v>
      </c>
    </row>
    <row r="24" spans="2:15" ht="12.75">
      <c r="B24" s="35"/>
      <c r="C24" s="2"/>
      <c r="D24" s="32"/>
      <c r="E24" s="32"/>
      <c r="F24" s="32"/>
      <c r="G24" s="32"/>
      <c r="H24" s="32"/>
      <c r="I24" s="32"/>
      <c r="J24" s="32"/>
      <c r="O24" s="355" t="str">
        <f>Antennen!B26</f>
        <v>Dipol 2x20m</v>
      </c>
    </row>
    <row r="25" spans="2:15" ht="12.75">
      <c r="B25" s="495" t="s">
        <v>185</v>
      </c>
      <c r="C25" s="503"/>
      <c r="D25" s="32" t="str">
        <f>IF(D$32=0," ",(INDEX(Grenzwerte!$E$8:$E$23,MATCH(D$32,Grenzwerte!$B$8:$B$23,0))))</f>
        <v> </v>
      </c>
      <c r="E25" s="32" t="str">
        <f>IF(E$32=0," ",(INDEX(Grenzwerte!$E$8:$E$23,MATCH(E$32,Grenzwerte!$B$8:$B$23,0))))</f>
        <v> </v>
      </c>
      <c r="F25" s="32" t="str">
        <f>IF(F$32=0," ",(INDEX(Grenzwerte!$E$8:$E$23,MATCH(F$32,Grenzwerte!$B$8:$B$23,0))))</f>
        <v> </v>
      </c>
      <c r="G25" s="32" t="str">
        <f>IF(G$32=0," ",(INDEX(Grenzwerte!$E$8:$E$23,MATCH(G$32,Grenzwerte!$B$8:$B$23,0))))</f>
        <v> </v>
      </c>
      <c r="H25" s="32" t="str">
        <f>IF(H$32=0," ",(INDEX(Grenzwerte!$E$8:$E$23,MATCH(H$32,Grenzwerte!$B$8:$B$23,0))))</f>
        <v> </v>
      </c>
      <c r="I25" s="32" t="str">
        <f>IF(I$32=0," ",(INDEX(Grenzwerte!$E$8:$E$23,MATCH(I$32,Grenzwerte!$B$8:$B$23,0))))</f>
        <v> </v>
      </c>
      <c r="J25" s="32" t="str">
        <f>IF(J$32=0," ",(INDEX(Grenzwerte!$E$8:$E$23,MATCH(J$32,Grenzwerte!$B$8:$B$23,0))))</f>
        <v> </v>
      </c>
      <c r="O25" s="355" t="str">
        <f>Antennen!B27</f>
        <v>FD4</v>
      </c>
    </row>
    <row r="26" spans="2:15" ht="12.75">
      <c r="B26" s="495" t="s">
        <v>186</v>
      </c>
      <c r="C26" s="498"/>
      <c r="D26" s="32" t="e">
        <f aca="true" t="shared" si="3" ref="D26:J26">10^((D$19-D$20-D$21)/10)*D$16</f>
        <v>#VALUE!</v>
      </c>
      <c r="E26" s="32" t="e">
        <f t="shared" si="3"/>
        <v>#VALUE!</v>
      </c>
      <c r="F26" s="32" t="e">
        <f t="shared" si="3"/>
        <v>#VALUE!</v>
      </c>
      <c r="G26" s="32" t="e">
        <f t="shared" si="3"/>
        <v>#VALUE!</v>
      </c>
      <c r="H26" s="32" t="e">
        <f t="shared" si="3"/>
        <v>#VALUE!</v>
      </c>
      <c r="I26" s="32" t="e">
        <f t="shared" si="3"/>
        <v>#VALUE!</v>
      </c>
      <c r="J26" s="32" t="e">
        <f t="shared" si="3"/>
        <v>#VALUE!</v>
      </c>
      <c r="O26" s="355" t="str">
        <f>Antennen!B28</f>
        <v>G5RV</v>
      </c>
    </row>
    <row r="27" spans="2:15" ht="12.75">
      <c r="B27" s="496" t="s">
        <v>184</v>
      </c>
      <c r="C27" s="502"/>
      <c r="D27" s="34" t="e">
        <f>0.159*300/D$32</f>
        <v>#DIV/0!</v>
      </c>
      <c r="E27" s="34" t="e">
        <f aca="true" t="shared" si="4" ref="E27:J27">0.159*300/E$32</f>
        <v>#DIV/0!</v>
      </c>
      <c r="F27" s="34" t="e">
        <f t="shared" si="4"/>
        <v>#DIV/0!</v>
      </c>
      <c r="G27" s="34" t="e">
        <f t="shared" si="4"/>
        <v>#DIV/0!</v>
      </c>
      <c r="H27" s="34" t="e">
        <f t="shared" si="4"/>
        <v>#DIV/0!</v>
      </c>
      <c r="I27" s="34" t="e">
        <f t="shared" si="4"/>
        <v>#DIV/0!</v>
      </c>
      <c r="J27" s="34" t="e">
        <f t="shared" si="4"/>
        <v>#DIV/0!</v>
      </c>
      <c r="O27" s="355" t="str">
        <f>Antennen!B29</f>
        <v>GAP Titan DX</v>
      </c>
    </row>
    <row r="28" ht="12.75">
      <c r="O28" s="355" t="str">
        <f>Antennen!B30</f>
        <v>HB9CV</v>
      </c>
    </row>
    <row r="29" spans="2:15" ht="12.75">
      <c r="B29" s="495" t="s">
        <v>286</v>
      </c>
      <c r="C29" s="498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O29" s="355" t="str">
        <f>Antennen!B31</f>
        <v>LW 30m</v>
      </c>
    </row>
    <row r="30" ht="12.75">
      <c r="O30" s="355" t="str">
        <f>Antennen!B32</f>
        <v>M²-9-Ele_2m</v>
      </c>
    </row>
    <row r="31" spans="2:15" ht="12.75" hidden="1">
      <c r="B31" s="495" t="s">
        <v>287</v>
      </c>
      <c r="C31" s="495"/>
      <c r="D31" s="325">
        <f>D12</f>
        <v>0</v>
      </c>
      <c r="E31" s="325">
        <f aca="true" t="shared" si="5" ref="E31:J31">E12</f>
        <v>0</v>
      </c>
      <c r="F31" s="325">
        <f t="shared" si="5"/>
        <v>0</v>
      </c>
      <c r="G31" s="325">
        <f t="shared" si="5"/>
        <v>0</v>
      </c>
      <c r="H31" s="325">
        <f t="shared" si="5"/>
        <v>0</v>
      </c>
      <c r="I31" s="325">
        <f t="shared" si="5"/>
        <v>0</v>
      </c>
      <c r="J31" s="325">
        <f t="shared" si="5"/>
        <v>0</v>
      </c>
      <c r="O31" s="355" t="str">
        <f>Antennen!B33</f>
        <v>M²-18-Ele_70cm</v>
      </c>
    </row>
    <row r="32" spans="2:15" ht="12.75" hidden="1">
      <c r="B32" s="495" t="s">
        <v>296</v>
      </c>
      <c r="C32" s="497"/>
      <c r="D32" s="325">
        <f>D15*1</f>
        <v>0</v>
      </c>
      <c r="E32" s="325">
        <f aca="true" t="shared" si="6" ref="E32:J32">E15*1</f>
        <v>0</v>
      </c>
      <c r="F32" s="325">
        <f t="shared" si="6"/>
        <v>0</v>
      </c>
      <c r="G32" s="325">
        <f t="shared" si="6"/>
        <v>0</v>
      </c>
      <c r="H32" s="325">
        <f t="shared" si="6"/>
        <v>0</v>
      </c>
      <c r="I32" s="325">
        <f t="shared" si="6"/>
        <v>0</v>
      </c>
      <c r="J32" s="325">
        <f t="shared" si="6"/>
        <v>0</v>
      </c>
      <c r="O32" s="355" t="str">
        <f>Antennen!B34</f>
        <v>Spiderbeam</v>
      </c>
    </row>
    <row r="33" spans="2:15" ht="12.75" hidden="1">
      <c r="B33" s="495" t="s">
        <v>252</v>
      </c>
      <c r="C33" s="497"/>
      <c r="D33" s="325" t="str">
        <f>(INDEX(Antennen!$C$5:$S$105,MATCH(D$31,Antennen!$B$5:$B$105,0),MATCH(D$32,Antennen!$C$3:$S$3,0)))</f>
        <v>-</v>
      </c>
      <c r="E33" s="325" t="str">
        <f>(INDEX(Antennen!$C$5:$S$105,MATCH(E$31,Antennen!$B$5:$B$105,0),MATCH(E$32,Antennen!$C$3:$S$3,0)))</f>
        <v>-</v>
      </c>
      <c r="F33" s="325" t="str">
        <f>(INDEX(Antennen!$C$5:$S$105,MATCH(F$31,Antennen!$B$5:$B$105,0),MATCH(F$32,Antennen!$C$3:$S$3,0)))</f>
        <v>-</v>
      </c>
      <c r="G33" s="325" t="str">
        <f>(INDEX(Antennen!$C$5:$S$105,MATCH(G$31,Antennen!$B$5:$B$105,0),MATCH(G$32,Antennen!$C$3:$S$3,0)))</f>
        <v>-</v>
      </c>
      <c r="H33" s="325" t="str">
        <f>(INDEX(Antennen!$C$5:$S$105,MATCH(H$31,Antennen!$B$5:$B$105,0),MATCH(H$32,Antennen!$C$3:$S$3,0)))</f>
        <v>-</v>
      </c>
      <c r="I33" s="325" t="str">
        <f>(INDEX(Antennen!$C$5:$S$105,MATCH(I$31,Antennen!$B$5:$B$105,0),MATCH(I$32,Antennen!$C$3:$S$3,0)))</f>
        <v>-</v>
      </c>
      <c r="J33" s="325" t="str">
        <f>(INDEX(Antennen!$C$5:$S$105,MATCH(J$31,Antennen!$B$5:$B$105,0),MATCH(J$32,Antennen!$C$3:$S$3,0)))</f>
        <v>-</v>
      </c>
      <c r="O33" s="355" t="str">
        <f>Antennen!B35</f>
        <v>Step IR 4_14</v>
      </c>
    </row>
    <row r="34" spans="2:15" ht="12.75" hidden="1">
      <c r="B34" s="495" t="s">
        <v>253</v>
      </c>
      <c r="C34" s="497"/>
      <c r="D34" s="325">
        <f>(INDEX(Antennen!$T$5:$AC$105,MATCH(D$31,Antennen!$B$5:$B$105,0),MATCH(D$35,Antennen!$T$4:$AC$4,0)))</f>
        <v>0</v>
      </c>
      <c r="E34" s="325">
        <f>(INDEX(Antennen!$T$5:$AC$105,MATCH(E$31,Antennen!$B$5:$B$105,0),MATCH(E$35,Antennen!$T$4:$AC$4,0)))</f>
        <v>0</v>
      </c>
      <c r="F34" s="325">
        <f>(INDEX(Antennen!$T$5:$AC$105,MATCH(F$31,Antennen!$B$5:$B$105,0),MATCH(F$35,Antennen!$T$4:$AC$4,0)))</f>
        <v>0</v>
      </c>
      <c r="G34" s="325">
        <f>(INDEX(Antennen!$T$5:$AC$105,MATCH(G$31,Antennen!$B$5:$B$105,0),MATCH(G$35,Antennen!$T$4:$AC$4,0)))</f>
        <v>0</v>
      </c>
      <c r="H34" s="325">
        <f>(INDEX(Antennen!$T$5:$AC$105,MATCH(H$31,Antennen!$B$5:$B$105,0),MATCH(H$35,Antennen!$T$4:$AC$4,0)))</f>
        <v>0</v>
      </c>
      <c r="I34" s="325">
        <f>(INDEX(Antennen!$T$5:$AC$105,MATCH(I$31,Antennen!$B$5:$B$105,0),MATCH(I$35,Antennen!$T$4:$AC$4,0)))</f>
        <v>0</v>
      </c>
      <c r="J34" s="325">
        <f>(INDEX(Antennen!$T$5:$AC$105,MATCH(J$31,Antennen!$B$5:$B$105,0),MATCH(J$35,Antennen!$T$4:$AC$4,0)))</f>
        <v>0</v>
      </c>
      <c r="O34" s="355" t="str">
        <f>Antennen!B36</f>
        <v>Step IR 4_18</v>
      </c>
    </row>
    <row r="35" spans="2:15" ht="12.75" hidden="1">
      <c r="B35" s="495" t="s">
        <v>286</v>
      </c>
      <c r="C35" s="496"/>
      <c r="D35" s="325">
        <f>D29*1</f>
        <v>0</v>
      </c>
      <c r="E35" s="325">
        <f aca="true" t="shared" si="7" ref="E35:J35">E29*1</f>
        <v>0</v>
      </c>
      <c r="F35" s="325">
        <f t="shared" si="7"/>
        <v>0</v>
      </c>
      <c r="G35" s="325">
        <f t="shared" si="7"/>
        <v>0</v>
      </c>
      <c r="H35" s="325">
        <f t="shared" si="7"/>
        <v>0</v>
      </c>
      <c r="I35" s="325">
        <f t="shared" si="7"/>
        <v>0</v>
      </c>
      <c r="J35" s="325">
        <f t="shared" si="7"/>
        <v>0</v>
      </c>
      <c r="O35" s="355" t="str">
        <f>Antennen!B37</f>
        <v>Step IR 4_21</v>
      </c>
    </row>
    <row r="36" ht="12.75">
      <c r="O36" s="355" t="str">
        <f>Antennen!B38</f>
        <v>Step IR 4_24</v>
      </c>
    </row>
    <row r="37" ht="12.75">
      <c r="O37" s="355" t="str">
        <f>Antennen!B39</f>
        <v>Step IR 4_28</v>
      </c>
    </row>
    <row r="38" ht="12.75">
      <c r="O38" s="355" t="str">
        <f>Antennen!B40</f>
        <v>Step IR 4_50</v>
      </c>
    </row>
    <row r="39" ht="12.75">
      <c r="O39" s="355" t="str">
        <f>Antennen!B41</f>
        <v>TH3 MK3</v>
      </c>
    </row>
    <row r="40" ht="12.75">
      <c r="O40" s="355" t="str">
        <f>Antennen!B42</f>
        <v>Triple Leg</v>
      </c>
    </row>
    <row r="41" ht="12.75">
      <c r="O41" s="355" t="str">
        <f>Antennen!B43</f>
        <v>W3DZZ</v>
      </c>
    </row>
    <row r="42" ht="12.75">
      <c r="O42" s="355" t="str">
        <f>Antennen!B44</f>
        <v>X50_2m</v>
      </c>
    </row>
    <row r="43" ht="12.75">
      <c r="O43" s="355" t="str">
        <f>Antennen!B45</f>
        <v>X50_70cm</v>
      </c>
    </row>
    <row r="44" ht="12.75">
      <c r="O44" s="355" t="str">
        <f>Antennen!B46</f>
        <v>X200_2m</v>
      </c>
    </row>
    <row r="45" ht="12.75">
      <c r="O45" s="355" t="str">
        <f>Antennen!B47</f>
        <v>X200_70cm</v>
      </c>
    </row>
    <row r="46" ht="12.75">
      <c r="O46" s="355" t="str">
        <f>Antennen!B48</f>
        <v>X300_2m</v>
      </c>
    </row>
    <row r="47" ht="12.75">
      <c r="O47" s="355" t="str">
        <f>Antennen!B49</f>
        <v>X300_70cm</v>
      </c>
    </row>
    <row r="48" ht="12.75">
      <c r="O48" s="355" t="str">
        <f>Antennen!B50</f>
        <v>X510_2m</v>
      </c>
    </row>
    <row r="49" ht="12.75">
      <c r="O49" s="355" t="str">
        <f>Antennen!B50</f>
        <v>X510_2m</v>
      </c>
    </row>
    <row r="50" ht="12.75">
      <c r="O50" s="355" t="str">
        <f>Antennen!B51</f>
        <v>X510_70cm</v>
      </c>
    </row>
    <row r="51" ht="12.75">
      <c r="O51" s="355" t="str">
        <f>Antennen!B52</f>
        <v>X5000_2m</v>
      </c>
    </row>
    <row r="52" ht="12.75">
      <c r="O52" s="355" t="str">
        <f>Antennen!B53</f>
        <v>X5000_70cm</v>
      </c>
    </row>
    <row r="53" ht="12.75">
      <c r="O53" s="355" t="str">
        <f>Antennen!B54</f>
        <v>X5000_23cm</v>
      </c>
    </row>
    <row r="54" ht="12.75">
      <c r="O54" s="355">
        <f>Antennen!B55</f>
        <v>0</v>
      </c>
    </row>
    <row r="55" ht="12.75">
      <c r="O55" s="355">
        <f>Antennen!B56</f>
        <v>0</v>
      </c>
    </row>
    <row r="56" ht="12.75">
      <c r="O56" s="355">
        <f>Antennen!B57</f>
        <v>0</v>
      </c>
    </row>
    <row r="57" ht="12.75">
      <c r="O57" s="355">
        <f>Antennen!B58</f>
        <v>0</v>
      </c>
    </row>
    <row r="58" ht="12.75">
      <c r="O58" s="355">
        <f>Antennen!B59</f>
        <v>0</v>
      </c>
    </row>
    <row r="59" ht="12.75">
      <c r="O59" s="355">
        <f>Antennen!B60</f>
        <v>0</v>
      </c>
    </row>
    <row r="60" ht="12.75">
      <c r="O60" s="355">
        <f>Antennen!B61</f>
        <v>0</v>
      </c>
    </row>
    <row r="61" ht="12.75">
      <c r="O61" s="355">
        <f>Antennen!B62</f>
        <v>0</v>
      </c>
    </row>
    <row r="62" ht="12.75">
      <c r="O62" s="355">
        <f>Antennen!B63</f>
        <v>0</v>
      </c>
    </row>
    <row r="63" ht="12.75">
      <c r="O63" s="355">
        <f>Antennen!B64</f>
        <v>0</v>
      </c>
    </row>
    <row r="64" ht="12.75">
      <c r="O64" s="355">
        <f>Antennen!B65</f>
        <v>0</v>
      </c>
    </row>
    <row r="65" ht="12.75">
      <c r="O65" s="355">
        <f>Antennen!B66</f>
        <v>0</v>
      </c>
    </row>
    <row r="66" ht="12.75">
      <c r="O66" s="355">
        <f>Antennen!B67</f>
        <v>0</v>
      </c>
    </row>
    <row r="67" ht="12.75">
      <c r="O67" s="355">
        <f>Antennen!B68</f>
        <v>0</v>
      </c>
    </row>
    <row r="68" ht="12.75">
      <c r="O68" s="355">
        <f>Antennen!B69</f>
        <v>0</v>
      </c>
    </row>
    <row r="69" ht="12.75">
      <c r="O69" s="355">
        <f>Antennen!B70</f>
        <v>0</v>
      </c>
    </row>
    <row r="70" ht="12.75">
      <c r="O70" s="355">
        <f>Antennen!B71</f>
        <v>0</v>
      </c>
    </row>
    <row r="71" ht="12.75">
      <c r="O71" s="355">
        <f>Antennen!B72</f>
        <v>0</v>
      </c>
    </row>
    <row r="72" ht="12.75">
      <c r="O72" s="355">
        <f>Antennen!B73</f>
        <v>0</v>
      </c>
    </row>
    <row r="73" ht="12.75">
      <c r="O73" s="355">
        <f>Antennen!B74</f>
        <v>0</v>
      </c>
    </row>
    <row r="74" ht="12.75">
      <c r="O74" s="355">
        <f>Antennen!B75</f>
        <v>0</v>
      </c>
    </row>
    <row r="75" ht="12.75">
      <c r="O75" s="355">
        <f>Antennen!B76</f>
        <v>0</v>
      </c>
    </row>
    <row r="76" ht="12.75">
      <c r="O76" s="355">
        <f>Antennen!B77</f>
        <v>0</v>
      </c>
    </row>
    <row r="77" ht="12.75">
      <c r="O77" s="355">
        <f>Antennen!B78</f>
        <v>0</v>
      </c>
    </row>
    <row r="78" ht="12.75">
      <c r="O78" s="355">
        <f>Antennen!B79</f>
        <v>0</v>
      </c>
    </row>
    <row r="79" ht="12.75">
      <c r="O79" s="355">
        <f>Antennen!B80</f>
        <v>0</v>
      </c>
    </row>
    <row r="80" ht="12.75">
      <c r="O80" s="355">
        <f>Antennen!B81</f>
        <v>0</v>
      </c>
    </row>
    <row r="81" ht="12.75">
      <c r="O81" s="355">
        <f>Antennen!B82</f>
        <v>0</v>
      </c>
    </row>
    <row r="82" ht="12.75">
      <c r="O82" s="355">
        <f>Antennen!B83</f>
        <v>0</v>
      </c>
    </row>
    <row r="83" ht="12.75">
      <c r="O83" s="355">
        <f>Antennen!B84</f>
        <v>0</v>
      </c>
    </row>
    <row r="84" ht="12.75">
      <c r="O84" s="355">
        <f>Antennen!B85</f>
        <v>0</v>
      </c>
    </row>
    <row r="85" ht="12.75">
      <c r="O85" s="355">
        <f>Antennen!B86</f>
        <v>0</v>
      </c>
    </row>
    <row r="86" ht="12.75">
      <c r="O86" s="355">
        <f>Antennen!B87</f>
        <v>0</v>
      </c>
    </row>
    <row r="87" ht="12.75">
      <c r="O87" s="355">
        <f>Antennen!B88</f>
        <v>0</v>
      </c>
    </row>
    <row r="88" ht="12.75">
      <c r="O88" s="355">
        <f>Antennen!B89</f>
        <v>0</v>
      </c>
    </row>
    <row r="89" ht="12.75">
      <c r="O89" s="355">
        <f>Antennen!B90</f>
        <v>0</v>
      </c>
    </row>
    <row r="90" ht="12.75">
      <c r="O90" s="355">
        <f>Antennen!B91</f>
        <v>0</v>
      </c>
    </row>
    <row r="91" ht="12.75">
      <c r="O91" s="355">
        <f>Antennen!B92</f>
        <v>0</v>
      </c>
    </row>
    <row r="92" ht="12.75">
      <c r="O92" s="355">
        <f>Antennen!B93</f>
        <v>0</v>
      </c>
    </row>
    <row r="93" ht="12.75">
      <c r="O93" s="355">
        <f>Antennen!B94</f>
        <v>0</v>
      </c>
    </row>
    <row r="94" ht="12.75">
      <c r="O94" s="355">
        <f>Antennen!B95</f>
        <v>0</v>
      </c>
    </row>
    <row r="95" ht="12.75">
      <c r="O95" s="355">
        <f>Antennen!B96</f>
        <v>0</v>
      </c>
    </row>
    <row r="96" ht="12.75">
      <c r="O96" s="355">
        <f>Antennen!B97</f>
        <v>0</v>
      </c>
    </row>
    <row r="97" ht="12.75">
      <c r="O97" s="355">
        <f>Antennen!B98</f>
        <v>0</v>
      </c>
    </row>
    <row r="98" ht="12.75">
      <c r="O98" s="355">
        <f>Antennen!B99</f>
        <v>0</v>
      </c>
    </row>
    <row r="99" ht="12.75">
      <c r="O99" s="355">
        <f>Antennen!B100</f>
        <v>0</v>
      </c>
    </row>
    <row r="100" ht="12.75">
      <c r="O100" s="355">
        <f>Antennen!B101</f>
        <v>0</v>
      </c>
    </row>
    <row r="101" ht="12.75">
      <c r="O101" s="355">
        <f>Antennen!B102</f>
        <v>0</v>
      </c>
    </row>
    <row r="102" ht="12.75">
      <c r="O102" s="355">
        <f>Antennen!B103</f>
        <v>0</v>
      </c>
    </row>
    <row r="103" ht="12.75">
      <c r="O103" s="355">
        <f>Antennen!B104</f>
        <v>0</v>
      </c>
    </row>
    <row r="104" ht="12.75">
      <c r="O104" s="355">
        <f>Antennen!B105</f>
        <v>0</v>
      </c>
    </row>
  </sheetData>
  <sheetProtection sheet="1" objects="1" scenarios="1"/>
  <mergeCells count="24">
    <mergeCell ref="B31:C31"/>
    <mergeCell ref="B32:C32"/>
    <mergeCell ref="B35:C35"/>
    <mergeCell ref="B29:C29"/>
    <mergeCell ref="B27:C27"/>
    <mergeCell ref="B20:C20"/>
    <mergeCell ref="B21:C21"/>
    <mergeCell ref="B22:C22"/>
    <mergeCell ref="B23:C23"/>
    <mergeCell ref="B25:C25"/>
    <mergeCell ref="A4:B4"/>
    <mergeCell ref="A9:B9"/>
    <mergeCell ref="A11:B11"/>
    <mergeCell ref="B12:C12"/>
    <mergeCell ref="B13:C13"/>
    <mergeCell ref="B26:C26"/>
    <mergeCell ref="B33:C33"/>
    <mergeCell ref="B34:C34"/>
    <mergeCell ref="B17:C17"/>
    <mergeCell ref="B18:C18"/>
    <mergeCell ref="B19:C19"/>
    <mergeCell ref="B14:C14"/>
    <mergeCell ref="B15:C15"/>
    <mergeCell ref="B16:C16"/>
  </mergeCells>
  <conditionalFormatting sqref="H3 A3 A8 C3:E3 C8:D8 I8 O3:O104">
    <cfRule type="cellIs" priority="1" dxfId="0" operator="equal" stopIfTrue="1">
      <formula>0</formula>
    </cfRule>
  </conditionalFormatting>
  <conditionalFormatting sqref="D24">
    <cfRule type="expression" priority="2" dxfId="0" stopIfTrue="1">
      <formula>$D$15=0</formula>
    </cfRule>
  </conditionalFormatting>
  <conditionalFormatting sqref="E24">
    <cfRule type="expression" priority="3" dxfId="0" stopIfTrue="1">
      <formula>$E$15=0</formula>
    </cfRule>
  </conditionalFormatting>
  <conditionalFormatting sqref="F24">
    <cfRule type="expression" priority="4" dxfId="0" stopIfTrue="1">
      <formula>$F$15=0</formula>
    </cfRule>
  </conditionalFormatting>
  <conditionalFormatting sqref="G24">
    <cfRule type="expression" priority="5" dxfId="0" stopIfTrue="1">
      <formula>$G$15=0</formula>
    </cfRule>
  </conditionalFormatting>
  <conditionalFormatting sqref="H24">
    <cfRule type="expression" priority="6" dxfId="0" stopIfTrue="1">
      <formula>$H$15=0</formula>
    </cfRule>
  </conditionalFormatting>
  <conditionalFormatting sqref="I24">
    <cfRule type="expression" priority="7" dxfId="0" stopIfTrue="1">
      <formula>$I$15=0</formula>
    </cfRule>
  </conditionalFormatting>
  <conditionalFormatting sqref="J24">
    <cfRule type="expression" priority="8" dxfId="0" stopIfTrue="1">
      <formula>$J$15=0</formula>
    </cfRule>
  </conditionalFormatting>
  <conditionalFormatting sqref="D16:J16 D12:G12 I12:J12">
    <cfRule type="expression" priority="9" dxfId="0" stopIfTrue="1">
      <formula>AND(D$31=0,D$32=0)</formula>
    </cfRule>
    <cfRule type="cellIs" priority="10" dxfId="0" operator="equal" stopIfTrue="1">
      <formula>0</formula>
    </cfRule>
  </conditionalFormatting>
  <conditionalFormatting sqref="D13:J14 D25:J25 D22:J22 D17:J20">
    <cfRule type="expression" priority="11" dxfId="0" stopIfTrue="1">
      <formula>AND(D$31=0,D$32=0)</formula>
    </cfRule>
  </conditionalFormatting>
  <conditionalFormatting sqref="D15:E15 G15 I15:J15">
    <cfRule type="expression" priority="12" dxfId="0" stopIfTrue="1">
      <formula>AND(D$31=0,D$32=0)</formula>
    </cfRule>
  </conditionalFormatting>
  <conditionalFormatting sqref="D21:J21">
    <cfRule type="expression" priority="13" dxfId="0" stopIfTrue="1">
      <formula>OR(AND(D$31=0,D$32=0),D$35=0)</formula>
    </cfRule>
  </conditionalFormatting>
  <conditionalFormatting sqref="D23:J23 D26:J26">
    <cfRule type="expression" priority="14" dxfId="0" stopIfTrue="1">
      <formula>OR(AND(D$31=0,D$32=0),D$16=0,D$19=$L$19,D$21=$L$19)</formula>
    </cfRule>
  </conditionalFormatting>
  <conditionalFormatting sqref="D27:J27">
    <cfRule type="expression" priority="15" dxfId="0" stopIfTrue="1">
      <formula>D$32=0</formula>
    </cfRule>
  </conditionalFormatting>
  <conditionalFormatting sqref="D29:J29">
    <cfRule type="cellIs" priority="16" dxfId="5" operator="equal" stopIfTrue="1">
      <formula>0</formula>
    </cfRule>
    <cfRule type="expression" priority="17" dxfId="5" stopIfTrue="1">
      <formula>AND(D$31=0,D$32=0)</formula>
    </cfRule>
  </conditionalFormatting>
  <conditionalFormatting sqref="F15 H15">
    <cfRule type="expression" priority="18" dxfId="0" stopIfTrue="1">
      <formula>AND(F$31=0,F$32=0)</formula>
    </cfRule>
  </conditionalFormatting>
  <conditionalFormatting sqref="H12">
    <cfRule type="expression" priority="19" dxfId="0" stopIfTrue="1">
      <formula>AND(H$31=0,H$32=0)</formula>
    </cfRule>
    <cfRule type="cellIs" priority="20" dxfId="0" operator="equal" stopIfTrue="1">
      <formula>0</formula>
    </cfRule>
  </conditionalFormatting>
  <dataValidations count="4">
    <dataValidation type="list" operator="equal" allowBlank="1" showErrorMessage="1" sqref="D12:J12">
      <formula1>$O$3:$O$104</formula1>
    </dataValidation>
    <dataValidation type="list" allowBlank="1" showInputMessage="1" showErrorMessage="1" sqref="D29:J29">
      <formula1>$L$4:$L$13</formula1>
    </dataValidation>
    <dataValidation type="list" operator="equal" allowBlank="1" showErrorMessage="1" sqref="D15:J15">
      <formula1>$M$3:$M$19</formula1>
    </dataValidation>
    <dataValidation type="list" operator="equal" allowBlank="1" showErrorMessage="1" sqref="D17:J17">
      <formula1>$N$3:$N$19</formula1>
    </dataValidation>
  </dataValidations>
  <printOptions horizontalCentered="1" verticalCentered="1"/>
  <pageMargins left="0.7875" right="0.7875" top="0.984027777777778" bottom="0.5902777777777778" header="0.5118055555555556" footer="0.5118055555555556"/>
  <pageSetup fitToHeight="1" fitToWidth="1" horizontalDpi="300" verticalDpi="300" orientation="landscape" paperSize="9" scale="96" r:id="rId1"/>
  <headerFooter alignWithMargins="0">
    <oddHeader xml:space="preserve">&amp;L       &amp;F&amp;R&amp;A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4.28125" style="0" customWidth="1"/>
    <col min="2" max="2" width="26.28125" style="0" customWidth="1"/>
    <col min="3" max="3" width="9.7109375" style="0" customWidth="1"/>
    <col min="4" max="10" width="12.421875" style="0" customWidth="1"/>
    <col min="12" max="12" width="0" style="0" hidden="1" customWidth="1"/>
    <col min="13" max="14" width="0" style="142" hidden="1" customWidth="1"/>
    <col min="15" max="15" width="15.7109375" style="355" hidden="1" customWidth="1"/>
  </cols>
  <sheetData>
    <row r="1" spans="1:15" s="1" customFormat="1" ht="15">
      <c r="A1" s="12" t="s">
        <v>55</v>
      </c>
      <c r="B1" s="12"/>
      <c r="C1" s="13"/>
      <c r="D1" s="13"/>
      <c r="E1" s="13"/>
      <c r="F1" s="13"/>
      <c r="G1" s="13"/>
      <c r="H1" s="13"/>
      <c r="I1" s="13"/>
      <c r="J1" s="13"/>
      <c r="L1" s="42" t="s">
        <v>123</v>
      </c>
      <c r="M1" s="140" t="s">
        <v>49</v>
      </c>
      <c r="N1" s="140" t="s">
        <v>56</v>
      </c>
      <c r="O1" s="353" t="s">
        <v>57</v>
      </c>
    </row>
    <row r="2" spans="1:15" s="1" customFormat="1" ht="12.75">
      <c r="A2" s="14"/>
      <c r="B2" s="14"/>
      <c r="C2" s="13"/>
      <c r="D2" s="13"/>
      <c r="E2" s="13"/>
      <c r="F2" s="13"/>
      <c r="G2" s="13"/>
      <c r="H2" s="13"/>
      <c r="I2" s="13"/>
      <c r="J2" s="13"/>
      <c r="M2" s="140"/>
      <c r="N2" s="141"/>
      <c r="O2" s="354"/>
    </row>
    <row r="3" spans="1:20" s="1" customFormat="1" ht="12.75">
      <c r="A3" s="15" t="str">
        <f>'Anzeige Bl. 1'!B26</f>
        <v>Muster, Max</v>
      </c>
      <c r="B3" s="16"/>
      <c r="C3" s="15" t="str">
        <f>'Anzeige Bl. 1'!B35</f>
        <v>DF0EMV</v>
      </c>
      <c r="D3" s="17" t="str">
        <f>'Anzeige Bl. 1'!U35</f>
        <v>A</v>
      </c>
      <c r="E3" s="15" t="str">
        <f>'Anzeige Bl. 1'!B29</f>
        <v>Mustergasse, 1</v>
      </c>
      <c r="F3" s="15"/>
      <c r="G3" s="19"/>
      <c r="H3" s="20" t="str">
        <f>'Anzeige Bl. 1'!B32</f>
        <v>07654 Musterstadt</v>
      </c>
      <c r="I3" s="9"/>
      <c r="J3" s="9"/>
      <c r="K3" s="392"/>
      <c r="L3" s="140"/>
      <c r="M3" s="392">
        <v>0</v>
      </c>
      <c r="N3" s="141" t="str">
        <f>Grenzwerte!$K8</f>
        <v>A1A</v>
      </c>
      <c r="O3" s="353">
        <f>Antennen!B5</f>
        <v>0</v>
      </c>
      <c r="P3"/>
      <c r="Q3"/>
      <c r="R3"/>
      <c r="S3"/>
      <c r="T3"/>
    </row>
    <row r="4" spans="1:15" s="23" customFormat="1" ht="12.75">
      <c r="A4" s="499" t="s">
        <v>59</v>
      </c>
      <c r="B4" s="499"/>
      <c r="C4" s="21" t="s">
        <v>60</v>
      </c>
      <c r="D4" s="21" t="s">
        <v>61</v>
      </c>
      <c r="E4" s="21" t="s">
        <v>248</v>
      </c>
      <c r="F4" s="21"/>
      <c r="G4" s="22"/>
      <c r="H4" s="21" t="s">
        <v>251</v>
      </c>
      <c r="I4" s="21"/>
      <c r="J4" s="21"/>
      <c r="K4" s="393"/>
      <c r="L4" s="43">
        <f>Antennen!$T$4</f>
        <v>0</v>
      </c>
      <c r="M4" s="393">
        <v>1.8</v>
      </c>
      <c r="N4" s="141" t="str">
        <f>Grenzwerte!$K9</f>
        <v>F3E</v>
      </c>
      <c r="O4" s="353" t="str">
        <f>Antennen!B6</f>
        <v>1-Ele-Quad</v>
      </c>
    </row>
    <row r="5" spans="1:15" s="1" customFormat="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393"/>
      <c r="L5" s="43">
        <f>Antennen!$U$4</f>
        <v>10</v>
      </c>
      <c r="M5" s="393">
        <v>3.5</v>
      </c>
      <c r="N5" s="141" t="str">
        <f>Grenzwerte!$K10</f>
        <v>J3E</v>
      </c>
      <c r="O5" s="353" t="str">
        <f>Antennen!B7</f>
        <v>2-Ele-Quad</v>
      </c>
    </row>
    <row r="6" spans="1:15" s="1" customFormat="1" ht="15">
      <c r="A6" s="24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393"/>
      <c r="L6" s="43">
        <f>Antennen!$V$4</f>
        <v>20</v>
      </c>
      <c r="M6" s="393">
        <v>7</v>
      </c>
      <c r="N6" s="141" t="str">
        <f>Grenzwerte!$K11</f>
        <v>A3E</v>
      </c>
      <c r="O6" s="353" t="str">
        <f>Antennen!B8</f>
        <v>3/8-GP</v>
      </c>
    </row>
    <row r="7" spans="1:15" s="1" customFormat="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393"/>
      <c r="L7" s="43">
        <f>Antennen!$W$4</f>
        <v>30</v>
      </c>
      <c r="M7" s="393">
        <v>10.1</v>
      </c>
      <c r="N7" s="141" t="str">
        <f>Grenzwerte!$K12</f>
        <v>F2D</v>
      </c>
      <c r="O7" s="353" t="str">
        <f>Antennen!B9</f>
        <v>5/8-GP </v>
      </c>
    </row>
    <row r="8" spans="1:15" s="1" customFormat="1" ht="12.75">
      <c r="A8" s="15" t="str">
        <f>'Anzeige Bl. 1'!B18</f>
        <v>Mustergasse</v>
      </c>
      <c r="B8" s="15"/>
      <c r="C8" s="25">
        <f>'Anzeige Bl. 1'!V18</f>
        <v>7654</v>
      </c>
      <c r="D8" s="15" t="str">
        <f>'Anzeige Bl. 1'!Z18</f>
        <v>Musterstadt</v>
      </c>
      <c r="E8" s="26"/>
      <c r="F8" s="26"/>
      <c r="G8" s="27"/>
      <c r="H8" s="27"/>
      <c r="I8" s="28">
        <f>'Anzeige Bl. 1'!$AA$2</f>
        <v>40277</v>
      </c>
      <c r="J8" s="27"/>
      <c r="K8" s="393"/>
      <c r="L8" s="43">
        <f>Antennen!$X$4</f>
        <v>40</v>
      </c>
      <c r="M8" s="393">
        <v>14</v>
      </c>
      <c r="N8" s="141" t="str">
        <f>Grenzwerte!$K13</f>
        <v>J2D</v>
      </c>
      <c r="O8" s="353" t="str">
        <f>Antennen!B10</f>
        <v>3-Ele- ZX-Yagi</v>
      </c>
    </row>
    <row r="9" spans="1:15" s="23" customFormat="1" ht="12.75">
      <c r="A9" s="499" t="s">
        <v>247</v>
      </c>
      <c r="B9" s="499"/>
      <c r="C9" s="29" t="s">
        <v>30</v>
      </c>
      <c r="D9" s="21" t="s">
        <v>31</v>
      </c>
      <c r="E9" s="21"/>
      <c r="F9" s="21"/>
      <c r="G9" s="22"/>
      <c r="H9" s="22"/>
      <c r="I9" s="22" t="s">
        <v>68</v>
      </c>
      <c r="J9" s="22"/>
      <c r="K9" s="393"/>
      <c r="L9" s="43">
        <f>Antennen!$Y$4</f>
        <v>50</v>
      </c>
      <c r="M9" s="393">
        <v>18</v>
      </c>
      <c r="N9" s="141" t="str">
        <f>Grenzwerte!$K14</f>
        <v>J2B</v>
      </c>
      <c r="O9" s="353" t="str">
        <f>Antennen!B11</f>
        <v>4-Ele- ZX-Yagi</v>
      </c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393"/>
      <c r="L10" s="43">
        <f>Antennen!$Z$4</f>
        <v>60</v>
      </c>
      <c r="M10" s="393">
        <v>21</v>
      </c>
      <c r="N10" s="141" t="str">
        <f>Grenzwerte!$K15</f>
        <v>F1B</v>
      </c>
      <c r="O10" s="353" t="str">
        <f>Antennen!B12</f>
        <v>5-Ele- ZX-Yagi</v>
      </c>
    </row>
    <row r="11" spans="1:15" s="4" customFormat="1" ht="12.75">
      <c r="A11" s="504" t="s">
        <v>71</v>
      </c>
      <c r="B11" s="504"/>
      <c r="C11" s="266"/>
      <c r="D11" s="376" t="str">
        <f>CHAR(CODE('Konfiguration Bl. 1'!$D$11)+14)</f>
        <v>O</v>
      </c>
      <c r="E11" s="376" t="str">
        <f>CHAR(CODE('Konfiguration Bl. 1'!$D$11)+15)</f>
        <v>P</v>
      </c>
      <c r="F11" s="376" t="str">
        <f>CHAR(CODE('Konfiguration Bl. 1'!$D$11)+16)</f>
        <v>Q</v>
      </c>
      <c r="G11" s="376" t="str">
        <f>CHAR(CODE('Konfiguration Bl. 1'!$D$11)+17)</f>
        <v>R</v>
      </c>
      <c r="H11" s="376" t="str">
        <f>CHAR(CODE('Konfiguration Bl. 1'!$D$11)+18)</f>
        <v>S</v>
      </c>
      <c r="I11" s="376" t="str">
        <f>CHAR(CODE('Konfiguration Bl. 1'!$D$11)+19)</f>
        <v>T</v>
      </c>
      <c r="J11" s="376" t="str">
        <f>CHAR(CODE('Konfiguration Bl. 1'!$D$11)+20)</f>
        <v>U</v>
      </c>
      <c r="K11" s="393"/>
      <c r="L11" s="43">
        <f>Antennen!$AA$4</f>
        <v>70</v>
      </c>
      <c r="M11" s="393">
        <v>24.9</v>
      </c>
      <c r="N11" s="141" t="str">
        <f>Grenzwerte!$K16</f>
        <v>F2B</v>
      </c>
      <c r="O11" s="353" t="str">
        <f>Antennen!B13</f>
        <v>6-Ele- ZX-Yagi</v>
      </c>
    </row>
    <row r="12" spans="1:15" ht="24.75" customHeight="1">
      <c r="A12" s="377">
        <v>1</v>
      </c>
      <c r="B12" s="505" t="s">
        <v>73</v>
      </c>
      <c r="C12" s="506"/>
      <c r="D12" s="405">
        <v>0</v>
      </c>
      <c r="E12" s="405">
        <v>0</v>
      </c>
      <c r="F12" s="405">
        <v>0</v>
      </c>
      <c r="G12" s="405">
        <v>0</v>
      </c>
      <c r="H12" s="405">
        <v>0</v>
      </c>
      <c r="I12" s="405">
        <v>0</v>
      </c>
      <c r="J12" s="405">
        <v>0</v>
      </c>
      <c r="K12" s="393"/>
      <c r="L12" s="43">
        <f>Antennen!$AB$4</f>
        <v>80</v>
      </c>
      <c r="M12" s="393">
        <v>28</v>
      </c>
      <c r="N12" s="141" t="str">
        <f>Grenzwerte!$K17</f>
        <v>F1C</v>
      </c>
      <c r="O12" s="353" t="str">
        <f>Antennen!B14</f>
        <v>7-Ele- ZX-Yagi</v>
      </c>
    </row>
    <row r="13" spans="1:15" ht="21.75" customHeight="1">
      <c r="A13" s="377">
        <v>2</v>
      </c>
      <c r="B13" s="505" t="s">
        <v>75</v>
      </c>
      <c r="C13" s="505"/>
      <c r="D13" s="248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393"/>
      <c r="L13" s="43">
        <f>Antennen!$AC$4</f>
        <v>90</v>
      </c>
      <c r="M13" s="393">
        <v>50</v>
      </c>
      <c r="N13" s="141" t="str">
        <f>Grenzwerte!$K18</f>
        <v>F3C</v>
      </c>
      <c r="O13" s="353" t="str">
        <f>Antennen!B15</f>
        <v>7-Ele-DK7ZB</v>
      </c>
    </row>
    <row r="14" spans="1:15" ht="21.75" customHeight="1">
      <c r="A14" s="377">
        <v>3</v>
      </c>
      <c r="B14" s="505" t="s">
        <v>77</v>
      </c>
      <c r="C14" s="505"/>
      <c r="D14" s="31" t="s">
        <v>78</v>
      </c>
      <c r="E14" s="31" t="s">
        <v>78</v>
      </c>
      <c r="F14" s="31" t="s">
        <v>78</v>
      </c>
      <c r="G14" s="31" t="s">
        <v>78</v>
      </c>
      <c r="H14" s="31" t="s">
        <v>78</v>
      </c>
      <c r="I14" s="31" t="s">
        <v>78</v>
      </c>
      <c r="J14" s="31" t="s">
        <v>78</v>
      </c>
      <c r="K14" s="393"/>
      <c r="M14" s="393">
        <v>144</v>
      </c>
      <c r="N14" s="141" t="str">
        <f>Grenzwerte!$K19</f>
        <v>J3C</v>
      </c>
      <c r="O14" s="353" t="str">
        <f>Antennen!B16</f>
        <v>2x 7-Ele-Yagi DK7ZB</v>
      </c>
    </row>
    <row r="15" spans="1:15" ht="21.75" customHeight="1">
      <c r="A15" s="377">
        <v>4</v>
      </c>
      <c r="B15" s="505" t="s">
        <v>80</v>
      </c>
      <c r="C15" s="505"/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92"/>
      <c r="M15" s="392">
        <v>430</v>
      </c>
      <c r="N15" s="141" t="str">
        <f>Grenzwerte!$K20</f>
        <v>J2C</v>
      </c>
      <c r="O15" s="353" t="str">
        <f>Antennen!B17</f>
        <v>4x 9-Ele-Yagi DK7ZB</v>
      </c>
    </row>
    <row r="16" spans="1:15" ht="21.75" customHeight="1">
      <c r="A16" s="377">
        <v>5</v>
      </c>
      <c r="B16" s="505" t="s">
        <v>82</v>
      </c>
      <c r="C16" s="505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92"/>
      <c r="M16" s="392">
        <v>1240</v>
      </c>
      <c r="N16" s="141" t="str">
        <f>Grenzwerte!$K21</f>
        <v>A3F</v>
      </c>
      <c r="O16" s="353" t="str">
        <f>Antennen!B18</f>
        <v>2-Ele-Yagi DK7ZB</v>
      </c>
    </row>
    <row r="17" spans="1:15" ht="21.75" customHeight="1">
      <c r="A17" s="377">
        <v>6</v>
      </c>
      <c r="B17" s="505" t="s">
        <v>83</v>
      </c>
      <c r="C17" s="505"/>
      <c r="D17" s="265" t="s">
        <v>58</v>
      </c>
      <c r="E17" s="265" t="s">
        <v>58</v>
      </c>
      <c r="F17" s="265" t="s">
        <v>58</v>
      </c>
      <c r="G17" s="265" t="s">
        <v>58</v>
      </c>
      <c r="H17" s="265" t="s">
        <v>58</v>
      </c>
      <c r="I17" s="265" t="s">
        <v>58</v>
      </c>
      <c r="J17" s="265" t="s">
        <v>58</v>
      </c>
      <c r="K17" s="392"/>
      <c r="M17" s="392">
        <v>2320</v>
      </c>
      <c r="N17" s="141" t="str">
        <f>Grenzwerte!$K22</f>
        <v>C3F</v>
      </c>
      <c r="O17" s="353" t="str">
        <f>Antennen!B19</f>
        <v>8-Ele-LPD</v>
      </c>
    </row>
    <row r="18" spans="1:15" ht="21.75" customHeight="1">
      <c r="A18" s="377">
        <v>7</v>
      </c>
      <c r="B18" s="505" t="s">
        <v>84</v>
      </c>
      <c r="C18" s="505"/>
      <c r="D18" s="299">
        <f>INDEX(Grenzwerte!$L$8:$L$24,MATCH(D$17,Grenzwerte!$K$8:$K$24,0))</f>
        <v>1</v>
      </c>
      <c r="E18" s="299">
        <f>INDEX(Grenzwerte!$L$8:$L$24,MATCH(E$17,Grenzwerte!$K$8:$K$24,0))</f>
        <v>1</v>
      </c>
      <c r="F18" s="299">
        <f>INDEX(Grenzwerte!$L$8:$L$24,MATCH(F$17,Grenzwerte!$K$8:$K$24,0))</f>
        <v>1</v>
      </c>
      <c r="G18" s="299">
        <f>INDEX(Grenzwerte!$L$8:$L$24,MATCH(G$17,Grenzwerte!$K$8:$K$24,0))</f>
        <v>1</v>
      </c>
      <c r="H18" s="299">
        <f>INDEX(Grenzwerte!$L$8:$L$24,MATCH(H$17,Grenzwerte!$K$8:$K$24,0))</f>
        <v>1</v>
      </c>
      <c r="I18" s="299">
        <f>INDEX(Grenzwerte!$L$8:$L$24,MATCH(I$17,Grenzwerte!$K$8:$K$24,0))</f>
        <v>1</v>
      </c>
      <c r="J18" s="299">
        <f>INDEX(Grenzwerte!$L$8:$L$24,MATCH(J$17,Grenzwerte!$K$8:$K$24,0))</f>
        <v>1</v>
      </c>
      <c r="K18" s="392"/>
      <c r="M18" s="392">
        <v>3400</v>
      </c>
      <c r="N18" s="141" t="str">
        <f>Grenzwerte!$K23</f>
        <v>F3F</v>
      </c>
      <c r="O18" s="353" t="str">
        <f>Antennen!B20</f>
        <v>10-Ele-Yagi</v>
      </c>
    </row>
    <row r="19" spans="1:15" ht="21.75" customHeight="1">
      <c r="A19" s="377">
        <v>8</v>
      </c>
      <c r="B19" s="505" t="s">
        <v>85</v>
      </c>
      <c r="C19" s="505"/>
      <c r="D19" s="32" t="str">
        <f>IF(D33="-",$L$19,D33)</f>
        <v>Keine Daten</v>
      </c>
      <c r="E19" s="32" t="str">
        <f aca="true" t="shared" si="0" ref="E19:J19">IF(E33="-",$L$19,E33)</f>
        <v>Keine Daten</v>
      </c>
      <c r="F19" s="32" t="str">
        <f t="shared" si="0"/>
        <v>Keine Daten</v>
      </c>
      <c r="G19" s="32" t="str">
        <f t="shared" si="0"/>
        <v>Keine Daten</v>
      </c>
      <c r="H19" s="32" t="str">
        <f t="shared" si="0"/>
        <v>Keine Daten</v>
      </c>
      <c r="I19" s="32" t="str">
        <f t="shared" si="0"/>
        <v>Keine Daten</v>
      </c>
      <c r="J19" s="32" t="str">
        <f t="shared" si="0"/>
        <v>Keine Daten</v>
      </c>
      <c r="K19" s="392"/>
      <c r="L19" t="s">
        <v>297</v>
      </c>
      <c r="M19" s="392">
        <v>5650</v>
      </c>
      <c r="N19" s="141" t="str">
        <f>Grenzwerte!$K24</f>
        <v>J3F</v>
      </c>
      <c r="O19" s="353" t="str">
        <f>Antennen!B21</f>
        <v>11-Ele-Yagi</v>
      </c>
    </row>
    <row r="20" spans="1:15" ht="21.75" customHeight="1">
      <c r="A20" s="377">
        <v>9</v>
      </c>
      <c r="B20" s="505" t="s">
        <v>86</v>
      </c>
      <c r="C20" s="505"/>
      <c r="D20" s="32" t="str">
        <f>IF(D$32=0," ",Kabel!$R$50)</f>
        <v> </v>
      </c>
      <c r="E20" s="32" t="str">
        <f>IF(E$32=0," ",Kabel!$R$52)</f>
        <v> </v>
      </c>
      <c r="F20" s="32" t="str">
        <f>IF(F$32=0," ",Kabel!$R$54)</f>
        <v> </v>
      </c>
      <c r="G20" s="32" t="str">
        <f>IF(G$32=0," ",Kabel!$R$56)</f>
        <v> </v>
      </c>
      <c r="H20" s="32" t="str">
        <f>IF(H$32=0," ",Kabel!$R$58)</f>
        <v> </v>
      </c>
      <c r="I20" s="32" t="str">
        <f>IF(I$32=0," ",Kabel!$R$60)</f>
        <v> </v>
      </c>
      <c r="J20" s="32" t="str">
        <f>IF(J$32=0," ",Kabel!$R$62)</f>
        <v> </v>
      </c>
      <c r="O20" s="353" t="str">
        <f>Antennen!B22</f>
        <v>40-Ele-Yagi</v>
      </c>
    </row>
    <row r="21" spans="1:15" ht="21.75" customHeight="1">
      <c r="A21" s="377">
        <v>10</v>
      </c>
      <c r="B21" s="505" t="s">
        <v>165</v>
      </c>
      <c r="C21" s="505"/>
      <c r="D21" s="32" t="str">
        <f>IF(OR(D34="-",D33="-"),$L$19,D34)</f>
        <v>Keine Daten</v>
      </c>
      <c r="E21" s="32" t="str">
        <f aca="true" t="shared" si="1" ref="E21:J21">IF(OR(E34="-",E33="-"),$L$19,E34)</f>
        <v>Keine Daten</v>
      </c>
      <c r="F21" s="32" t="str">
        <f t="shared" si="1"/>
        <v>Keine Daten</v>
      </c>
      <c r="G21" s="32" t="str">
        <f t="shared" si="1"/>
        <v>Keine Daten</v>
      </c>
      <c r="H21" s="32" t="str">
        <f t="shared" si="1"/>
        <v>Keine Daten</v>
      </c>
      <c r="I21" s="32" t="str">
        <f t="shared" si="1"/>
        <v>Keine Daten</v>
      </c>
      <c r="J21" s="32" t="str">
        <f t="shared" si="1"/>
        <v>Keine Daten</v>
      </c>
      <c r="O21" s="353" t="str">
        <f>Antennen!B23</f>
        <v>Delta Loop (g)</v>
      </c>
    </row>
    <row r="22" spans="1:15" ht="21.75" customHeight="1">
      <c r="A22" s="377">
        <v>11</v>
      </c>
      <c r="B22" s="505" t="s">
        <v>166</v>
      </c>
      <c r="C22" s="505"/>
      <c r="D22" s="230">
        <v>1</v>
      </c>
      <c r="E22" s="230">
        <v>1</v>
      </c>
      <c r="F22" s="230">
        <v>1</v>
      </c>
      <c r="G22" s="230">
        <v>1</v>
      </c>
      <c r="H22" s="230">
        <v>1</v>
      </c>
      <c r="I22" s="230">
        <v>1</v>
      </c>
      <c r="J22" s="230">
        <v>1</v>
      </c>
      <c r="O22" s="353" t="str">
        <f>Antennen!B24</f>
        <v>Delta Loop (k)</v>
      </c>
    </row>
    <row r="23" spans="1:15" ht="21.75" customHeight="1">
      <c r="A23" s="377">
        <v>12</v>
      </c>
      <c r="B23" s="505" t="s">
        <v>87</v>
      </c>
      <c r="C23" s="505"/>
      <c r="D23" s="32" t="e">
        <f aca="true" t="shared" si="2" ref="D23:J23">(SQRT(30*D16*D18*D22*10^((D19-D20-D21)/10)))/D25</f>
        <v>#VALUE!</v>
      </c>
      <c r="E23" s="32" t="e">
        <f t="shared" si="2"/>
        <v>#VALUE!</v>
      </c>
      <c r="F23" s="32" t="e">
        <f t="shared" si="2"/>
        <v>#VALUE!</v>
      </c>
      <c r="G23" s="32" t="e">
        <f t="shared" si="2"/>
        <v>#VALUE!</v>
      </c>
      <c r="H23" s="32" t="e">
        <f t="shared" si="2"/>
        <v>#VALUE!</v>
      </c>
      <c r="I23" s="32" t="e">
        <f t="shared" si="2"/>
        <v>#VALUE!</v>
      </c>
      <c r="J23" s="32" t="e">
        <f t="shared" si="2"/>
        <v>#VALUE!</v>
      </c>
      <c r="O23" s="353" t="str">
        <f>Antennen!B25</f>
        <v>Dipol</v>
      </c>
    </row>
    <row r="24" spans="1:15" ht="12.75">
      <c r="A24" s="268"/>
      <c r="B24" s="269"/>
      <c r="C24" s="270"/>
      <c r="D24" s="32"/>
      <c r="E24" s="32"/>
      <c r="F24" s="32"/>
      <c r="G24" s="32"/>
      <c r="H24" s="32"/>
      <c r="I24" s="32"/>
      <c r="J24" s="32"/>
      <c r="O24" s="353" t="str">
        <f>Antennen!B26</f>
        <v>Dipol 2x20m</v>
      </c>
    </row>
    <row r="25" spans="1:15" ht="12.75">
      <c r="A25" s="268"/>
      <c r="B25" s="507" t="s">
        <v>185</v>
      </c>
      <c r="C25" s="508"/>
      <c r="D25" s="32" t="str">
        <f>IF(D$32=0," ",(INDEX(Grenzwerte!$E$8:$E$23,MATCH(D32,Grenzwerte!$B$8:$B$23,0))))</f>
        <v> </v>
      </c>
      <c r="E25" s="32" t="str">
        <f>IF(E$32=0," ",(INDEX(Grenzwerte!$E$8:$E$23,MATCH(E32,Grenzwerte!$B$8:$B$23,0))))</f>
        <v> </v>
      </c>
      <c r="F25" s="32" t="str">
        <f>IF(F$32=0," ",(INDEX(Grenzwerte!$E$8:$E$23,MATCH(F32,Grenzwerte!$B$8:$B$23,0))))</f>
        <v> </v>
      </c>
      <c r="G25" s="32" t="str">
        <f>IF(G$32=0," ",(INDEX(Grenzwerte!$E$8:$E$23,MATCH(G32,Grenzwerte!$B$8:$B$23,0))))</f>
        <v> </v>
      </c>
      <c r="H25" s="32" t="str">
        <f>IF(H$32=0," ",(INDEX(Grenzwerte!$E$8:$E$23,MATCH(H32,Grenzwerte!$B$8:$B$23,0))))</f>
        <v> </v>
      </c>
      <c r="I25" s="32" t="str">
        <f>IF(I$32=0," ",(INDEX(Grenzwerte!$E$8:$E$23,MATCH(I32,Grenzwerte!$B$8:$B$23,0))))</f>
        <v> </v>
      </c>
      <c r="J25" s="32" t="str">
        <f>IF(J$32=0," ",(INDEX(Grenzwerte!$E$8:$E$23,MATCH(J32,Grenzwerte!$B$8:$B$23,0))))</f>
        <v> </v>
      </c>
      <c r="O25" s="353" t="str">
        <f>Antennen!B27</f>
        <v>FD4</v>
      </c>
    </row>
    <row r="26" spans="1:15" ht="12.75">
      <c r="A26" s="268"/>
      <c r="B26" s="507" t="s">
        <v>186</v>
      </c>
      <c r="C26" s="509"/>
      <c r="D26" s="32" t="e">
        <f aca="true" t="shared" si="3" ref="D26:J26">10^((D$19-D$20-D$21)/10)*D$16</f>
        <v>#VALUE!</v>
      </c>
      <c r="E26" s="32" t="e">
        <f t="shared" si="3"/>
        <v>#VALUE!</v>
      </c>
      <c r="F26" s="32" t="e">
        <f t="shared" si="3"/>
        <v>#VALUE!</v>
      </c>
      <c r="G26" s="32" t="e">
        <f t="shared" si="3"/>
        <v>#VALUE!</v>
      </c>
      <c r="H26" s="32" t="e">
        <f t="shared" si="3"/>
        <v>#VALUE!</v>
      </c>
      <c r="I26" s="32" t="e">
        <f t="shared" si="3"/>
        <v>#VALUE!</v>
      </c>
      <c r="J26" s="32" t="e">
        <f t="shared" si="3"/>
        <v>#VALUE!</v>
      </c>
      <c r="O26" s="353" t="str">
        <f>Antennen!B28</f>
        <v>G5RV</v>
      </c>
    </row>
    <row r="27" spans="1:15" ht="12.75">
      <c r="A27" s="268"/>
      <c r="B27" s="510" t="s">
        <v>184</v>
      </c>
      <c r="C27" s="511"/>
      <c r="D27" s="34" t="e">
        <f>0.159*300/D$32</f>
        <v>#DIV/0!</v>
      </c>
      <c r="E27" s="34" t="e">
        <f aca="true" t="shared" si="4" ref="E27:J27">0.159*300/E$32</f>
        <v>#DIV/0!</v>
      </c>
      <c r="F27" s="34" t="e">
        <f t="shared" si="4"/>
        <v>#DIV/0!</v>
      </c>
      <c r="G27" s="34" t="e">
        <f t="shared" si="4"/>
        <v>#DIV/0!</v>
      </c>
      <c r="H27" s="34" t="e">
        <f t="shared" si="4"/>
        <v>#DIV/0!</v>
      </c>
      <c r="I27" s="34" t="e">
        <f t="shared" si="4"/>
        <v>#DIV/0!</v>
      </c>
      <c r="J27" s="34" t="e">
        <f t="shared" si="4"/>
        <v>#DIV/0!</v>
      </c>
      <c r="O27" s="353" t="str">
        <f>Antennen!B29</f>
        <v>GAP Titan DX</v>
      </c>
    </row>
    <row r="28" spans="1:15" ht="12.75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O28" s="353" t="str">
        <f>Antennen!B30</f>
        <v>HB9CV</v>
      </c>
    </row>
    <row r="29" spans="1:15" ht="12.75">
      <c r="A29" s="268"/>
      <c r="B29" s="507" t="s">
        <v>286</v>
      </c>
      <c r="C29" s="508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O29" s="353" t="str">
        <f>Antennen!B31</f>
        <v>LW 30m</v>
      </c>
    </row>
    <row r="30" spans="1:15" ht="12.75">
      <c r="A30" s="268"/>
      <c r="B30" s="268"/>
      <c r="C30" s="271"/>
      <c r="D30" s="268"/>
      <c r="E30" s="268"/>
      <c r="F30" s="268"/>
      <c r="G30" s="268"/>
      <c r="H30" s="268"/>
      <c r="I30" s="268"/>
      <c r="J30" s="268"/>
      <c r="O30" s="353" t="str">
        <f>Antennen!B32</f>
        <v>M²-9-Ele_2m</v>
      </c>
    </row>
    <row r="31" spans="1:15" ht="12.75" hidden="1">
      <c r="A31" s="268"/>
      <c r="B31" s="495" t="s">
        <v>287</v>
      </c>
      <c r="C31" s="495"/>
      <c r="D31" s="325">
        <f>D12</f>
        <v>0</v>
      </c>
      <c r="E31" s="325">
        <f aca="true" t="shared" si="5" ref="E31:J31">E12</f>
        <v>0</v>
      </c>
      <c r="F31" s="325">
        <f t="shared" si="5"/>
        <v>0</v>
      </c>
      <c r="G31" s="325">
        <f t="shared" si="5"/>
        <v>0</v>
      </c>
      <c r="H31" s="325">
        <f t="shared" si="5"/>
        <v>0</v>
      </c>
      <c r="I31" s="325">
        <f t="shared" si="5"/>
        <v>0</v>
      </c>
      <c r="J31" s="325">
        <f t="shared" si="5"/>
        <v>0</v>
      </c>
      <c r="O31" s="353" t="str">
        <f>Antennen!B33</f>
        <v>M²-18-Ele_70cm</v>
      </c>
    </row>
    <row r="32" spans="2:15" ht="12.75" hidden="1">
      <c r="B32" s="495" t="s">
        <v>296</v>
      </c>
      <c r="C32" s="497"/>
      <c r="D32" s="325">
        <f>D15*1</f>
        <v>0</v>
      </c>
      <c r="E32" s="325">
        <f aca="true" t="shared" si="6" ref="E32:J32">E15*1</f>
        <v>0</v>
      </c>
      <c r="F32" s="325">
        <f t="shared" si="6"/>
        <v>0</v>
      </c>
      <c r="G32" s="325">
        <f t="shared" si="6"/>
        <v>0</v>
      </c>
      <c r="H32" s="325">
        <f t="shared" si="6"/>
        <v>0</v>
      </c>
      <c r="I32" s="325">
        <f t="shared" si="6"/>
        <v>0</v>
      </c>
      <c r="J32" s="325">
        <f t="shared" si="6"/>
        <v>0</v>
      </c>
      <c r="O32" s="353" t="str">
        <f>Antennen!B34</f>
        <v>Spiderbeam</v>
      </c>
    </row>
    <row r="33" spans="2:15" ht="12.75" hidden="1">
      <c r="B33" s="495" t="s">
        <v>252</v>
      </c>
      <c r="C33" s="497"/>
      <c r="D33" s="325" t="str">
        <f>(INDEX(Antennen!$C$5:$S$105,MATCH(D$31,Antennen!$B$5:$B$105,0),MATCH(D$32,Antennen!$C$3:$S$3,0)))</f>
        <v>-</v>
      </c>
      <c r="E33" s="325" t="str">
        <f>(INDEX(Antennen!$C$5:$S$105,MATCH(E$31,Antennen!$B$5:$B$105,0),MATCH(E$32,Antennen!$C$3:$S$3,0)))</f>
        <v>-</v>
      </c>
      <c r="F33" s="325" t="str">
        <f>(INDEX(Antennen!$C$5:$S$105,MATCH(F$31,Antennen!$B$5:$B$105,0),MATCH(F$32,Antennen!$C$3:$S$3,0)))</f>
        <v>-</v>
      </c>
      <c r="G33" s="325" t="str">
        <f>(INDEX(Antennen!$C$5:$S$105,MATCH(G$31,Antennen!$B$5:$B$105,0),MATCH(G$32,Antennen!$C$3:$S$3,0)))</f>
        <v>-</v>
      </c>
      <c r="H33" s="325" t="str">
        <f>(INDEX(Antennen!$C$5:$S$105,MATCH(H$31,Antennen!$B$5:$B$105,0),MATCH(H$32,Antennen!$C$3:$S$3,0)))</f>
        <v>-</v>
      </c>
      <c r="I33" s="325" t="str">
        <f>(INDEX(Antennen!$C$5:$S$105,MATCH(I$31,Antennen!$B$5:$B$105,0),MATCH(I$32,Antennen!$C$3:$S$3,0)))</f>
        <v>-</v>
      </c>
      <c r="J33" s="325" t="str">
        <f>(INDEX(Antennen!$C$5:$S$105,MATCH(J$31,Antennen!$B$5:$B$105,0),MATCH(J$32,Antennen!$C$3:$S$3,0)))</f>
        <v>-</v>
      </c>
      <c r="O33" s="353" t="str">
        <f>Antennen!B35</f>
        <v>Step IR 4_14</v>
      </c>
    </row>
    <row r="34" spans="2:15" ht="12.75" hidden="1">
      <c r="B34" s="495" t="s">
        <v>253</v>
      </c>
      <c r="C34" s="497"/>
      <c r="D34" s="325">
        <f>(INDEX(Antennen!$T$5:$AC$105,MATCH(D$31,Antennen!$B$5:$B$105,0),MATCH(D$35,Antennen!$T$4:$AC$4,0)))</f>
        <v>0</v>
      </c>
      <c r="E34" s="325">
        <f>(INDEX(Antennen!$T$5:$AC$105,MATCH(E$31,Antennen!$B$5:$B$105,0),MATCH(E$35,Antennen!$T$4:$AC$4,0)))</f>
        <v>0</v>
      </c>
      <c r="F34" s="325">
        <f>(INDEX(Antennen!$T$5:$AC$105,MATCH(F$31,Antennen!$B$5:$B$105,0),MATCH(F$35,Antennen!$T$4:$AC$4,0)))</f>
        <v>0</v>
      </c>
      <c r="G34" s="325">
        <f>(INDEX(Antennen!$T$5:$AC$105,MATCH(G$31,Antennen!$B$5:$B$105,0),MATCH(G$35,Antennen!$T$4:$AC$4,0)))</f>
        <v>0</v>
      </c>
      <c r="H34" s="325">
        <f>(INDEX(Antennen!$T$5:$AC$105,MATCH(H$31,Antennen!$B$5:$B$105,0),MATCH(H$35,Antennen!$T$4:$AC$4,0)))</f>
        <v>0</v>
      </c>
      <c r="I34" s="325">
        <f>(INDEX(Antennen!$T$5:$AC$105,MATCH(I$31,Antennen!$B$5:$B$105,0),MATCH(I$35,Antennen!$T$4:$AC$4,0)))</f>
        <v>0</v>
      </c>
      <c r="J34" s="325">
        <f>(INDEX(Antennen!$T$5:$AC$105,MATCH(J$31,Antennen!$B$5:$B$105,0),MATCH(J$35,Antennen!$T$4:$AC$4,0)))</f>
        <v>0</v>
      </c>
      <c r="O34" s="353" t="str">
        <f>Antennen!B36</f>
        <v>Step IR 4_18</v>
      </c>
    </row>
    <row r="35" spans="2:15" ht="12.75" hidden="1">
      <c r="B35" s="495" t="s">
        <v>286</v>
      </c>
      <c r="C35" s="496"/>
      <c r="D35" s="325">
        <f>D29*1</f>
        <v>0</v>
      </c>
      <c r="E35" s="325">
        <f aca="true" t="shared" si="7" ref="E35:J35">E29*1</f>
        <v>0</v>
      </c>
      <c r="F35" s="325">
        <f t="shared" si="7"/>
        <v>0</v>
      </c>
      <c r="G35" s="325">
        <f t="shared" si="7"/>
        <v>0</v>
      </c>
      <c r="H35" s="325">
        <f t="shared" si="7"/>
        <v>0</v>
      </c>
      <c r="I35" s="325">
        <f t="shared" si="7"/>
        <v>0</v>
      </c>
      <c r="J35" s="325">
        <f t="shared" si="7"/>
        <v>0</v>
      </c>
      <c r="O35" s="353" t="str">
        <f>Antennen!B37</f>
        <v>Step IR 4_21</v>
      </c>
    </row>
    <row r="36" ht="12.75">
      <c r="O36" s="353" t="str">
        <f>Antennen!B38</f>
        <v>Step IR 4_24</v>
      </c>
    </row>
    <row r="37" ht="12.75">
      <c r="O37" s="353" t="str">
        <f>Antennen!B39</f>
        <v>Step IR 4_28</v>
      </c>
    </row>
    <row r="38" ht="12.75">
      <c r="O38" s="353" t="str">
        <f>Antennen!B40</f>
        <v>Step IR 4_50</v>
      </c>
    </row>
    <row r="39" ht="12.75">
      <c r="O39" s="353" t="str">
        <f>Antennen!B41</f>
        <v>TH3 MK3</v>
      </c>
    </row>
    <row r="40" ht="12.75">
      <c r="O40" s="353" t="str">
        <f>Antennen!B42</f>
        <v>Triple Leg</v>
      </c>
    </row>
    <row r="41" ht="12.75">
      <c r="O41" s="353" t="str">
        <f>Antennen!B43</f>
        <v>W3DZZ</v>
      </c>
    </row>
    <row r="42" ht="12.75">
      <c r="O42" s="353" t="str">
        <f>Antennen!B44</f>
        <v>X50_2m</v>
      </c>
    </row>
    <row r="43" ht="12.75">
      <c r="O43" s="353" t="str">
        <f>Antennen!B45</f>
        <v>X50_70cm</v>
      </c>
    </row>
    <row r="44" ht="12.75">
      <c r="O44" s="353" t="str">
        <f>Antennen!B46</f>
        <v>X200_2m</v>
      </c>
    </row>
    <row r="45" ht="12.75">
      <c r="O45" s="353" t="str">
        <f>Antennen!B47</f>
        <v>X200_70cm</v>
      </c>
    </row>
    <row r="46" ht="12.75">
      <c r="O46" s="353" t="str">
        <f>Antennen!B48</f>
        <v>X300_2m</v>
      </c>
    </row>
    <row r="47" ht="12.75">
      <c r="O47" s="353" t="str">
        <f>Antennen!B49</f>
        <v>X300_70cm</v>
      </c>
    </row>
    <row r="48" ht="12.75">
      <c r="O48" s="353" t="str">
        <f>Antennen!B50</f>
        <v>X510_2m</v>
      </c>
    </row>
    <row r="49" ht="12.75">
      <c r="O49" s="353" t="str">
        <f>Antennen!B50</f>
        <v>X510_2m</v>
      </c>
    </row>
    <row r="50" ht="12.75">
      <c r="O50" s="353" t="str">
        <f>Antennen!B51</f>
        <v>X510_70cm</v>
      </c>
    </row>
    <row r="51" ht="12.75">
      <c r="O51" s="353" t="str">
        <f>Antennen!B52</f>
        <v>X5000_2m</v>
      </c>
    </row>
    <row r="52" ht="12.75">
      <c r="O52" s="353" t="str">
        <f>Antennen!B53</f>
        <v>X5000_70cm</v>
      </c>
    </row>
    <row r="53" ht="12.75">
      <c r="O53" s="353" t="str">
        <f>Antennen!B54</f>
        <v>X5000_23cm</v>
      </c>
    </row>
    <row r="54" ht="12.75">
      <c r="O54" s="353">
        <f>Antennen!B55</f>
        <v>0</v>
      </c>
    </row>
    <row r="55" ht="12.75">
      <c r="O55" s="353">
        <f>Antennen!B56</f>
        <v>0</v>
      </c>
    </row>
    <row r="56" ht="12.75">
      <c r="O56" s="353">
        <f>Antennen!B57</f>
        <v>0</v>
      </c>
    </row>
    <row r="57" ht="12.75">
      <c r="O57" s="353">
        <f>Antennen!B58</f>
        <v>0</v>
      </c>
    </row>
    <row r="58" ht="12.75">
      <c r="O58" s="353">
        <f>Antennen!B59</f>
        <v>0</v>
      </c>
    </row>
    <row r="59" ht="12.75">
      <c r="O59" s="353">
        <f>Antennen!B60</f>
        <v>0</v>
      </c>
    </row>
    <row r="60" ht="12.75">
      <c r="O60" s="353">
        <f>Antennen!B61</f>
        <v>0</v>
      </c>
    </row>
    <row r="61" ht="12.75">
      <c r="O61" s="353">
        <f>Antennen!B62</f>
        <v>0</v>
      </c>
    </row>
    <row r="62" ht="12.75">
      <c r="O62" s="353">
        <f>Antennen!B63</f>
        <v>0</v>
      </c>
    </row>
    <row r="63" ht="12.75">
      <c r="O63" s="353">
        <f>Antennen!B64</f>
        <v>0</v>
      </c>
    </row>
    <row r="64" ht="12.75">
      <c r="O64" s="353">
        <f>Antennen!B65</f>
        <v>0</v>
      </c>
    </row>
    <row r="65" ht="12.75">
      <c r="O65" s="353">
        <f>Antennen!B66</f>
        <v>0</v>
      </c>
    </row>
    <row r="66" ht="12.75">
      <c r="O66" s="353">
        <f>Antennen!B67</f>
        <v>0</v>
      </c>
    </row>
    <row r="67" ht="12.75">
      <c r="O67" s="353">
        <f>Antennen!B68</f>
        <v>0</v>
      </c>
    </row>
    <row r="68" ht="12.75">
      <c r="O68" s="353">
        <f>Antennen!B69</f>
        <v>0</v>
      </c>
    </row>
    <row r="69" ht="12.75">
      <c r="O69" s="353">
        <f>Antennen!B70</f>
        <v>0</v>
      </c>
    </row>
    <row r="70" ht="12.75">
      <c r="O70" s="353">
        <f>Antennen!B71</f>
        <v>0</v>
      </c>
    </row>
    <row r="71" ht="12.75">
      <c r="O71" s="353">
        <f>Antennen!B72</f>
        <v>0</v>
      </c>
    </row>
    <row r="72" ht="12.75">
      <c r="O72" s="353">
        <f>Antennen!B73</f>
        <v>0</v>
      </c>
    </row>
    <row r="73" ht="12.75">
      <c r="O73" s="353">
        <f>Antennen!B74</f>
        <v>0</v>
      </c>
    </row>
    <row r="74" ht="12.75">
      <c r="O74" s="353">
        <f>Antennen!B75</f>
        <v>0</v>
      </c>
    </row>
    <row r="75" ht="12.75">
      <c r="O75" s="353">
        <f>Antennen!B76</f>
        <v>0</v>
      </c>
    </row>
    <row r="76" ht="12.75">
      <c r="O76" s="353">
        <f>Antennen!B77</f>
        <v>0</v>
      </c>
    </row>
    <row r="77" ht="12.75">
      <c r="O77" s="353">
        <f>Antennen!B78</f>
        <v>0</v>
      </c>
    </row>
    <row r="78" ht="12.75">
      <c r="O78" s="353">
        <f>Antennen!B79</f>
        <v>0</v>
      </c>
    </row>
    <row r="79" ht="12.75">
      <c r="O79" s="353">
        <f>Antennen!B80</f>
        <v>0</v>
      </c>
    </row>
    <row r="80" ht="12.75">
      <c r="O80" s="353">
        <f>Antennen!B81</f>
        <v>0</v>
      </c>
    </row>
    <row r="81" ht="12.75">
      <c r="O81" s="353">
        <f>Antennen!B82</f>
        <v>0</v>
      </c>
    </row>
    <row r="82" ht="12.75">
      <c r="O82" s="353">
        <f>Antennen!B83</f>
        <v>0</v>
      </c>
    </row>
    <row r="83" ht="12.75">
      <c r="O83" s="353">
        <f>Antennen!B84</f>
        <v>0</v>
      </c>
    </row>
    <row r="84" ht="12.75">
      <c r="O84" s="353">
        <f>Antennen!B85</f>
        <v>0</v>
      </c>
    </row>
    <row r="85" ht="12.75">
      <c r="O85" s="353">
        <f>Antennen!B86</f>
        <v>0</v>
      </c>
    </row>
    <row r="86" ht="12.75">
      <c r="O86" s="353">
        <f>Antennen!B87</f>
        <v>0</v>
      </c>
    </row>
    <row r="87" ht="12.75">
      <c r="O87" s="353">
        <f>Antennen!B88</f>
        <v>0</v>
      </c>
    </row>
    <row r="88" ht="12.75">
      <c r="O88" s="353">
        <f>Antennen!B89</f>
        <v>0</v>
      </c>
    </row>
    <row r="89" ht="12.75">
      <c r="O89" s="353">
        <f>Antennen!B90</f>
        <v>0</v>
      </c>
    </row>
    <row r="90" ht="12.75">
      <c r="O90" s="353">
        <f>Antennen!B91</f>
        <v>0</v>
      </c>
    </row>
    <row r="91" ht="12.75">
      <c r="O91" s="353">
        <f>Antennen!B92</f>
        <v>0</v>
      </c>
    </row>
    <row r="92" ht="12.75">
      <c r="O92" s="353">
        <f>Antennen!B93</f>
        <v>0</v>
      </c>
    </row>
    <row r="93" ht="12.75">
      <c r="O93" s="353">
        <f>Antennen!B94</f>
        <v>0</v>
      </c>
    </row>
    <row r="94" ht="12.75">
      <c r="O94" s="353">
        <f>Antennen!B95</f>
        <v>0</v>
      </c>
    </row>
    <row r="95" ht="12.75">
      <c r="O95" s="353">
        <f>Antennen!B96</f>
        <v>0</v>
      </c>
    </row>
    <row r="96" ht="12.75">
      <c r="O96" s="353">
        <f>Antennen!B97</f>
        <v>0</v>
      </c>
    </row>
    <row r="97" ht="12.75">
      <c r="O97" s="353">
        <f>Antennen!B98</f>
        <v>0</v>
      </c>
    </row>
    <row r="98" ht="12.75">
      <c r="O98" s="353">
        <f>Antennen!B99</f>
        <v>0</v>
      </c>
    </row>
    <row r="99" ht="12.75">
      <c r="O99" s="353">
        <f>Antennen!B100</f>
        <v>0</v>
      </c>
    </row>
    <row r="100" ht="12.75">
      <c r="O100" s="353">
        <f>Antennen!B101</f>
        <v>0</v>
      </c>
    </row>
    <row r="101" ht="12.75">
      <c r="O101" s="353">
        <f>Antennen!B102</f>
        <v>0</v>
      </c>
    </row>
    <row r="102" ht="12.75">
      <c r="O102" s="353">
        <f>Antennen!B103</f>
        <v>0</v>
      </c>
    </row>
    <row r="103" ht="12.75">
      <c r="O103" s="353">
        <f>Antennen!B104</f>
        <v>0</v>
      </c>
    </row>
    <row r="104" ht="12.75">
      <c r="O104" s="353">
        <f>Antennen!B105</f>
        <v>0</v>
      </c>
    </row>
    <row r="105" ht="12.75">
      <c r="O105" s="353"/>
    </row>
  </sheetData>
  <sheetProtection sheet="1" objects="1" scenarios="1"/>
  <mergeCells count="24">
    <mergeCell ref="B31:C31"/>
    <mergeCell ref="B32:C32"/>
    <mergeCell ref="B35:C35"/>
    <mergeCell ref="B21:C21"/>
    <mergeCell ref="B22:C22"/>
    <mergeCell ref="B23:C23"/>
    <mergeCell ref="B29:C29"/>
    <mergeCell ref="B25:C25"/>
    <mergeCell ref="B26:C26"/>
    <mergeCell ref="B27:C27"/>
    <mergeCell ref="B14:C14"/>
    <mergeCell ref="B15:C15"/>
    <mergeCell ref="B16:C16"/>
    <mergeCell ref="B20:C20"/>
    <mergeCell ref="B33:C33"/>
    <mergeCell ref="B34:C34"/>
    <mergeCell ref="A4:B4"/>
    <mergeCell ref="A9:B9"/>
    <mergeCell ref="A11:B11"/>
    <mergeCell ref="B12:C12"/>
    <mergeCell ref="B17:C17"/>
    <mergeCell ref="B18:C18"/>
    <mergeCell ref="B19:C19"/>
    <mergeCell ref="B13:C13"/>
  </mergeCells>
  <conditionalFormatting sqref="O3:O104">
    <cfRule type="cellIs" priority="1" dxfId="0" operator="equal" stopIfTrue="1">
      <formula>0</formula>
    </cfRule>
  </conditionalFormatting>
  <conditionalFormatting sqref="A3 A8 C3:E3 C8:D8 I8 H3">
    <cfRule type="cellIs" priority="2" dxfId="0" operator="equal" stopIfTrue="1">
      <formula>0</formula>
    </cfRule>
  </conditionalFormatting>
  <conditionalFormatting sqref="D24">
    <cfRule type="expression" priority="3" dxfId="0" stopIfTrue="1">
      <formula>$D$15=0</formula>
    </cfRule>
  </conditionalFormatting>
  <conditionalFormatting sqref="E24">
    <cfRule type="expression" priority="4" dxfId="0" stopIfTrue="1">
      <formula>$E$15=0</formula>
    </cfRule>
  </conditionalFormatting>
  <conditionalFormatting sqref="F24">
    <cfRule type="expression" priority="5" dxfId="0" stopIfTrue="1">
      <formula>$F$15=0</formula>
    </cfRule>
  </conditionalFormatting>
  <conditionalFormatting sqref="G24">
    <cfRule type="expression" priority="6" dxfId="0" stopIfTrue="1">
      <formula>$G$15=0</formula>
    </cfRule>
  </conditionalFormatting>
  <conditionalFormatting sqref="H24">
    <cfRule type="expression" priority="7" dxfId="0" stopIfTrue="1">
      <formula>$H$15=0</formula>
    </cfRule>
  </conditionalFormatting>
  <conditionalFormatting sqref="I24">
    <cfRule type="expression" priority="8" dxfId="0" stopIfTrue="1">
      <formula>$I$15=0</formula>
    </cfRule>
  </conditionalFormatting>
  <conditionalFormatting sqref="J24">
    <cfRule type="expression" priority="9" dxfId="0" stopIfTrue="1">
      <formula>$J$15=0</formula>
    </cfRule>
  </conditionalFormatting>
  <conditionalFormatting sqref="D16 F16:J16">
    <cfRule type="expression" priority="10" dxfId="0" stopIfTrue="1">
      <formula>AND(D$31=0,D$32=0)</formula>
    </cfRule>
    <cfRule type="cellIs" priority="11" dxfId="0" operator="equal" stopIfTrue="1">
      <formula>0</formula>
    </cfRule>
  </conditionalFormatting>
  <conditionalFormatting sqref="D13:J15 D25:J25 D22:J22 D17:J20">
    <cfRule type="expression" priority="12" dxfId="0" stopIfTrue="1">
      <formula>AND(D$31=0,D$32=0)</formula>
    </cfRule>
  </conditionalFormatting>
  <conditionalFormatting sqref="D21:J21">
    <cfRule type="expression" priority="13" dxfId="0" stopIfTrue="1">
      <formula>OR(AND(D$31=0,D$32=0),D$35=0)</formula>
    </cfRule>
  </conditionalFormatting>
  <conditionalFormatting sqref="D23:J23 D26:J26">
    <cfRule type="expression" priority="14" dxfId="0" stopIfTrue="1">
      <formula>OR(AND(D$31=0,D$32=0),D$16=0,D$19=$L$19,D$21=$L$19)</formula>
    </cfRule>
  </conditionalFormatting>
  <conditionalFormatting sqref="D27:J27">
    <cfRule type="expression" priority="15" dxfId="0" stopIfTrue="1">
      <formula>D$32=0</formula>
    </cfRule>
  </conditionalFormatting>
  <conditionalFormatting sqref="D29:J29">
    <cfRule type="cellIs" priority="16" dxfId="5" operator="equal" stopIfTrue="1">
      <formula>0</formula>
    </cfRule>
    <cfRule type="expression" priority="17" dxfId="5" stopIfTrue="1">
      <formula>AND(D$31=0,D$32=0)</formula>
    </cfRule>
  </conditionalFormatting>
  <conditionalFormatting sqref="D12:J12 E16">
    <cfRule type="expression" priority="18" dxfId="0" stopIfTrue="1">
      <formula>AND(D$31=0,D$32=0)</formula>
    </cfRule>
    <cfRule type="cellIs" priority="19" dxfId="0" operator="equal" stopIfTrue="1">
      <formula>0</formula>
    </cfRule>
  </conditionalFormatting>
  <dataValidations count="4">
    <dataValidation type="list" operator="equal" allowBlank="1" showErrorMessage="1" sqref="D12:J12">
      <formula1>$O$3:$O$104</formula1>
    </dataValidation>
    <dataValidation type="list" allowBlank="1" showInputMessage="1" showErrorMessage="1" sqref="D29:J29">
      <formula1>$L$4:$L$13</formula1>
    </dataValidation>
    <dataValidation type="list" operator="equal" allowBlank="1" showErrorMessage="1" sqref="D15:J15">
      <formula1>$M$3:$M$19</formula1>
    </dataValidation>
    <dataValidation type="list" operator="equal" allowBlank="1" showErrorMessage="1" sqref="D17:J17">
      <formula1>$N$3:$N$19</formula1>
    </dataValidation>
  </dataValidations>
  <printOptions horizontalCentered="1" verticalCentered="1"/>
  <pageMargins left="0.7875" right="0.7875" top="0.984027777777778" bottom="0.5902777777777778" header="0.74" footer="0.5118055555555556"/>
  <pageSetup fitToHeight="1" fitToWidth="1" horizontalDpi="300" verticalDpi="300" orientation="landscape" paperSize="9" scale="96" r:id="rId1"/>
  <headerFooter alignWithMargins="0">
    <oddHeader xml:space="preserve">&amp;L       &amp;F&amp;R&amp;A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13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7109375" style="5" customWidth="1"/>
    <col min="2" max="2" width="3.421875" style="37" customWidth="1"/>
    <col min="3" max="3" width="3.28125" style="37" customWidth="1"/>
    <col min="4" max="17" width="7.7109375" style="5" customWidth="1"/>
    <col min="18" max="20" width="7.7109375" style="37" customWidth="1"/>
    <col min="21" max="21" width="1.7109375" style="5" customWidth="1"/>
    <col min="22" max="16384" width="11.421875" style="5" customWidth="1"/>
  </cols>
  <sheetData>
    <row r="1" ht="12.75" customHeight="1"/>
    <row r="2" spans="15:20" ht="12.75" customHeight="1">
      <c r="O2" s="233"/>
      <c r="P2" s="234"/>
      <c r="Q2" s="234"/>
      <c r="R2" s="573">
        <f>'Anzeige Bl. 1'!AA2</f>
        <v>40277</v>
      </c>
      <c r="S2" s="574"/>
      <c r="T2" s="235"/>
    </row>
    <row r="3" spans="2:20" ht="12.75" customHeight="1">
      <c r="B3" s="232" t="s">
        <v>217</v>
      </c>
      <c r="O3" s="236"/>
      <c r="P3" s="241" t="str">
        <f>'Anzeige Bl. 1'!U2</f>
        <v>DF0EMV</v>
      </c>
      <c r="Q3" s="239"/>
      <c r="R3" s="575"/>
      <c r="S3" s="575"/>
      <c r="T3" s="237"/>
    </row>
    <row r="4" spans="2:20" ht="12.75" customHeight="1">
      <c r="B4" s="231"/>
      <c r="O4" s="238"/>
      <c r="P4" s="296" t="s">
        <v>210</v>
      </c>
      <c r="Q4" s="239"/>
      <c r="R4" s="239"/>
      <c r="S4" s="239"/>
      <c r="T4" s="240"/>
    </row>
    <row r="5" ht="12.75" customHeight="1" thickBot="1"/>
    <row r="6" spans="2:46" ht="20.25" customHeight="1">
      <c r="B6" s="589" t="s">
        <v>211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90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2:46" ht="12.75">
      <c r="B7" s="586" t="s">
        <v>92</v>
      </c>
      <c r="C7" s="587"/>
      <c r="D7" s="587"/>
      <c r="E7" s="202">
        <v>1.8</v>
      </c>
      <c r="F7" s="190">
        <v>3.5</v>
      </c>
      <c r="G7" s="191">
        <v>7</v>
      </c>
      <c r="H7" s="191">
        <v>10.1</v>
      </c>
      <c r="I7" s="191">
        <v>14</v>
      </c>
      <c r="J7" s="191">
        <v>18</v>
      </c>
      <c r="K7" s="191">
        <v>21</v>
      </c>
      <c r="L7" s="191">
        <v>24.9</v>
      </c>
      <c r="M7" s="191">
        <v>28</v>
      </c>
      <c r="N7" s="191">
        <v>50</v>
      </c>
      <c r="O7" s="191">
        <v>144</v>
      </c>
      <c r="P7" s="191">
        <v>430</v>
      </c>
      <c r="Q7" s="191">
        <v>1240</v>
      </c>
      <c r="R7" s="192">
        <v>2320</v>
      </c>
      <c r="S7" s="192">
        <v>3400</v>
      </c>
      <c r="T7" s="193">
        <v>5650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2:46" ht="12.75">
      <c r="B8" s="588" t="s">
        <v>94</v>
      </c>
      <c r="C8" s="587"/>
      <c r="D8" s="587"/>
      <c r="E8" s="203">
        <v>0.59</v>
      </c>
      <c r="F8" s="187">
        <v>0.78</v>
      </c>
      <c r="G8" s="39">
        <v>1.03</v>
      </c>
      <c r="H8" s="39">
        <v>1.21</v>
      </c>
      <c r="I8" s="39">
        <v>1.41</v>
      </c>
      <c r="J8" s="39">
        <v>1.59</v>
      </c>
      <c r="K8" s="39">
        <v>1.71</v>
      </c>
      <c r="L8" s="39">
        <v>1.86</v>
      </c>
      <c r="M8" s="39">
        <v>1.97</v>
      </c>
      <c r="N8" s="39">
        <v>2.6</v>
      </c>
      <c r="O8" s="39">
        <v>4.5</v>
      </c>
      <c r="P8" s="39">
        <v>8.38</v>
      </c>
      <c r="Q8" s="39">
        <v>15.2</v>
      </c>
      <c r="R8" s="39">
        <v>22.03</v>
      </c>
      <c r="S8" s="39">
        <v>28.05</v>
      </c>
      <c r="T8" s="194">
        <v>38.99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2:46" ht="12.75">
      <c r="B9" s="588" t="s">
        <v>395</v>
      </c>
      <c r="C9" s="587"/>
      <c r="D9" s="587"/>
      <c r="E9" s="203">
        <v>0.49</v>
      </c>
      <c r="F9" s="187">
        <v>0.69</v>
      </c>
      <c r="G9" s="39">
        <v>1</v>
      </c>
      <c r="H9" s="39">
        <v>1.21</v>
      </c>
      <c r="I9" s="39">
        <v>1.43</v>
      </c>
      <c r="J9" s="39">
        <v>1.63</v>
      </c>
      <c r="K9" s="39">
        <v>1.77</v>
      </c>
      <c r="L9" s="39">
        <v>1.93</v>
      </c>
      <c r="M9" s="39">
        <v>2.06</v>
      </c>
      <c r="N9" s="39">
        <v>2.78</v>
      </c>
      <c r="O9" s="39">
        <v>4.88</v>
      </c>
      <c r="P9" s="39">
        <v>8.84</v>
      </c>
      <c r="Q9" s="39">
        <v>16.09</v>
      </c>
      <c r="R9" s="39">
        <v>23.14</v>
      </c>
      <c r="S9" s="39">
        <v>29.23</v>
      </c>
      <c r="T9" s="194">
        <v>39.94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2:46" ht="12.75">
      <c r="B10" s="586" t="s">
        <v>95</v>
      </c>
      <c r="C10" s="587"/>
      <c r="D10" s="587"/>
      <c r="E10" s="203">
        <v>0.5</v>
      </c>
      <c r="F10" s="187">
        <v>0.7</v>
      </c>
      <c r="G10" s="39">
        <v>1</v>
      </c>
      <c r="H10" s="39">
        <v>1.21</v>
      </c>
      <c r="I10" s="39">
        <v>1.4</v>
      </c>
      <c r="J10" s="39">
        <v>1.64</v>
      </c>
      <c r="K10" s="39">
        <v>1.8</v>
      </c>
      <c r="L10" s="39">
        <v>1.92</v>
      </c>
      <c r="M10" s="39">
        <v>2</v>
      </c>
      <c r="N10" s="39">
        <v>2.7</v>
      </c>
      <c r="O10" s="39">
        <v>4.8</v>
      </c>
      <c r="P10" s="39">
        <v>8.48</v>
      </c>
      <c r="Q10" s="39">
        <v>15.3</v>
      </c>
      <c r="R10" s="39">
        <v>21.8</v>
      </c>
      <c r="S10" s="39">
        <v>27.51</v>
      </c>
      <c r="T10" s="194">
        <v>37.6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2:46" ht="12.75">
      <c r="B11" s="588" t="s">
        <v>394</v>
      </c>
      <c r="C11" s="587"/>
      <c r="D11" s="587"/>
      <c r="E11" s="203">
        <v>1</v>
      </c>
      <c r="F11" s="187">
        <v>1.36</v>
      </c>
      <c r="G11" s="39">
        <v>1.87</v>
      </c>
      <c r="H11" s="39">
        <v>2.21</v>
      </c>
      <c r="I11" s="39">
        <v>2.56</v>
      </c>
      <c r="J11" s="39">
        <v>2.86</v>
      </c>
      <c r="K11" s="39">
        <v>3.06</v>
      </c>
      <c r="L11" s="39">
        <v>3.3</v>
      </c>
      <c r="M11" s="39">
        <v>3.48</v>
      </c>
      <c r="N11" s="39">
        <v>4.5</v>
      </c>
      <c r="O11" s="39">
        <v>7.6</v>
      </c>
      <c r="P11" s="39">
        <v>13.57</v>
      </c>
      <c r="Q11" s="39">
        <v>24.28</v>
      </c>
      <c r="R11" s="39">
        <v>34.88</v>
      </c>
      <c r="S11" s="39">
        <v>44.28</v>
      </c>
      <c r="T11" s="194">
        <v>62.22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2:46" ht="12.75">
      <c r="B12" s="588" t="s">
        <v>214</v>
      </c>
      <c r="C12" s="587"/>
      <c r="D12" s="587"/>
      <c r="E12" s="203">
        <v>0.35</v>
      </c>
      <c r="F12" s="187">
        <v>0.5</v>
      </c>
      <c r="G12" s="39">
        <v>0.71</v>
      </c>
      <c r="H12" s="39">
        <v>0.86</v>
      </c>
      <c r="I12" s="39">
        <v>1.02</v>
      </c>
      <c r="J12" s="39">
        <v>1.16</v>
      </c>
      <c r="K12" s="39">
        <v>1.26</v>
      </c>
      <c r="L12" s="39">
        <v>1.37</v>
      </c>
      <c r="M12" s="39">
        <v>1.46</v>
      </c>
      <c r="N12" s="39">
        <v>1.96</v>
      </c>
      <c r="O12" s="39">
        <v>3.4</v>
      </c>
      <c r="P12" s="39">
        <v>6.08</v>
      </c>
      <c r="Q12" s="39">
        <v>11.11</v>
      </c>
      <c r="R12" s="39">
        <v>15.99</v>
      </c>
      <c r="S12" s="39">
        <v>20.19</v>
      </c>
      <c r="T12" s="194">
        <v>27.74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2:46" ht="12.75">
      <c r="B13" s="588" t="s">
        <v>396</v>
      </c>
      <c r="C13" s="587"/>
      <c r="D13" s="587"/>
      <c r="E13" s="203">
        <v>1</v>
      </c>
      <c r="F13" s="187">
        <v>1.36</v>
      </c>
      <c r="G13" s="39">
        <v>1.87</v>
      </c>
      <c r="H13" s="39">
        <v>2.21</v>
      </c>
      <c r="I13" s="39">
        <v>2.56</v>
      </c>
      <c r="J13" s="39">
        <v>2.86</v>
      </c>
      <c r="K13" s="39">
        <v>3.07</v>
      </c>
      <c r="L13" s="39">
        <v>3.31</v>
      </c>
      <c r="M13" s="39">
        <v>3.49</v>
      </c>
      <c r="N13" s="39">
        <v>4.52</v>
      </c>
      <c r="O13" s="39">
        <v>7.6</v>
      </c>
      <c r="P13" s="39">
        <v>13.57</v>
      </c>
      <c r="Q13" s="39">
        <v>24.24</v>
      </c>
      <c r="R13" s="39">
        <v>34.88</v>
      </c>
      <c r="S13" s="39">
        <v>44.28</v>
      </c>
      <c r="T13" s="194">
        <v>62.2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2:46" ht="12.75">
      <c r="B14" s="588" t="s">
        <v>398</v>
      </c>
      <c r="C14" s="587"/>
      <c r="D14" s="587"/>
      <c r="E14" s="203">
        <v>2.01</v>
      </c>
      <c r="F14" s="187">
        <v>2.86</v>
      </c>
      <c r="G14" s="39">
        <v>4.14</v>
      </c>
      <c r="H14" s="39">
        <v>5.03</v>
      </c>
      <c r="I14" s="39">
        <v>5.98</v>
      </c>
      <c r="J14" s="39">
        <v>6.83</v>
      </c>
      <c r="K14" s="39">
        <v>7.42</v>
      </c>
      <c r="L14" s="39">
        <v>8.12</v>
      </c>
      <c r="M14" s="39">
        <v>8.64</v>
      </c>
      <c r="N14" s="39">
        <v>11.76</v>
      </c>
      <c r="O14" s="39">
        <v>20.54</v>
      </c>
      <c r="P14" s="39">
        <v>36.08</v>
      </c>
      <c r="Q14" s="39">
        <v>63.04</v>
      </c>
      <c r="R14" s="39">
        <v>87.9</v>
      </c>
      <c r="S14" s="39">
        <v>108</v>
      </c>
      <c r="T14" s="194">
        <v>142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2:46" ht="12.75">
      <c r="B15" s="588" t="s">
        <v>392</v>
      </c>
      <c r="C15" s="587"/>
      <c r="D15" s="587"/>
      <c r="E15" s="203">
        <v>1.24</v>
      </c>
      <c r="F15" s="187">
        <v>1.73</v>
      </c>
      <c r="G15" s="39">
        <v>2.45</v>
      </c>
      <c r="H15" s="39">
        <v>2.95</v>
      </c>
      <c r="I15" s="39">
        <v>3.47</v>
      </c>
      <c r="J15" s="39">
        <v>3.94</v>
      </c>
      <c r="K15" s="39">
        <v>4.26</v>
      </c>
      <c r="L15" s="39">
        <v>4.65</v>
      </c>
      <c r="M15" s="39">
        <v>4.93</v>
      </c>
      <c r="N15" s="39">
        <v>6.61</v>
      </c>
      <c r="O15" s="39">
        <v>11.33</v>
      </c>
      <c r="P15" s="39">
        <v>19.99</v>
      </c>
      <c r="Q15" s="39">
        <v>34.88</v>
      </c>
      <c r="R15" s="39">
        <v>48.9</v>
      </c>
      <c r="S15" s="39">
        <v>60.46</v>
      </c>
      <c r="T15" s="194">
        <v>80.54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2:46" ht="12.75">
      <c r="B16" s="592" t="s">
        <v>393</v>
      </c>
      <c r="C16" s="593"/>
      <c r="D16" s="593"/>
      <c r="E16" s="208">
        <v>1.54</v>
      </c>
      <c r="F16" s="209">
        <v>2.14</v>
      </c>
      <c r="G16" s="210">
        <v>2.9</v>
      </c>
      <c r="H16" s="210">
        <v>3.41</v>
      </c>
      <c r="I16" s="210">
        <v>3.94</v>
      </c>
      <c r="J16" s="210">
        <v>4.4</v>
      </c>
      <c r="K16" s="210">
        <v>4.71</v>
      </c>
      <c r="L16" s="210">
        <v>5.07</v>
      </c>
      <c r="M16" s="210">
        <v>5.34</v>
      </c>
      <c r="N16" s="210">
        <v>6.9</v>
      </c>
      <c r="O16" s="210">
        <v>11.1</v>
      </c>
      <c r="P16" s="210">
        <v>18.71</v>
      </c>
      <c r="Q16" s="210">
        <v>33.31</v>
      </c>
      <c r="R16" s="210">
        <v>48.12</v>
      </c>
      <c r="S16" s="210"/>
      <c r="T16" s="211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2:46" ht="12.75">
      <c r="B17" s="588" t="s">
        <v>397</v>
      </c>
      <c r="C17" s="587"/>
      <c r="D17" s="587"/>
      <c r="E17" s="203">
        <v>0.82</v>
      </c>
      <c r="F17" s="203">
        <v>1.16</v>
      </c>
      <c r="G17" s="203">
        <v>1.67</v>
      </c>
      <c r="H17" s="203">
        <v>2.01</v>
      </c>
      <c r="I17" s="203">
        <v>2.4</v>
      </c>
      <c r="J17" s="203">
        <v>2.75</v>
      </c>
      <c r="K17" s="203">
        <v>2.98</v>
      </c>
      <c r="L17" s="203">
        <v>3.27</v>
      </c>
      <c r="M17" s="203">
        <v>3.48</v>
      </c>
      <c r="N17" s="203">
        <v>4.76</v>
      </c>
      <c r="O17" s="203">
        <v>8.53</v>
      </c>
      <c r="P17" s="203">
        <v>15.54</v>
      </c>
      <c r="Q17" s="203">
        <v>28.5</v>
      </c>
      <c r="R17" s="203"/>
      <c r="S17" s="203"/>
      <c r="T17" s="212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2:46" ht="13.5" thickBot="1">
      <c r="B18" s="518" t="s">
        <v>216</v>
      </c>
      <c r="C18" s="519"/>
      <c r="D18" s="520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13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2:46" ht="13.5" thickBot="1">
      <c r="B19" s="186"/>
      <c r="C19" s="186"/>
      <c r="D19" s="297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2:46" ht="17.25" customHeight="1">
      <c r="B20" s="195"/>
      <c r="C20" s="523" t="s">
        <v>205</v>
      </c>
      <c r="D20" s="524" t="s">
        <v>90</v>
      </c>
      <c r="E20" s="525" t="s">
        <v>89</v>
      </c>
      <c r="F20" s="526"/>
      <c r="G20" s="526"/>
      <c r="H20" s="526"/>
      <c r="I20" s="526"/>
      <c r="J20" s="526"/>
      <c r="K20" s="526"/>
      <c r="L20" s="526"/>
      <c r="M20" s="526"/>
      <c r="N20" s="526"/>
      <c r="O20" s="527"/>
      <c r="P20" s="521"/>
      <c r="Q20" s="512" t="s">
        <v>212</v>
      </c>
      <c r="R20" s="512" t="s">
        <v>213</v>
      </c>
      <c r="S20" s="514" t="s">
        <v>197</v>
      </c>
      <c r="T20" s="515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2:46" ht="53.25" customHeight="1" thickBot="1">
      <c r="B21" s="399"/>
      <c r="C21" s="545"/>
      <c r="D21" s="545"/>
      <c r="E21" s="400" t="str">
        <f>Kabel!$B8</f>
        <v>Aircom Plus</v>
      </c>
      <c r="F21" s="401" t="str">
        <f>Kabel!$B9</f>
        <v>Ecoflex-10</v>
      </c>
      <c r="G21" s="401" t="str">
        <f>Kabel!$B10</f>
        <v>H2000 Flex</v>
      </c>
      <c r="H21" s="401" t="str">
        <f>Kabel!$B11</f>
        <v>H-2007</v>
      </c>
      <c r="I21" s="401" t="str">
        <f>Kabel!$B12</f>
        <v>Ecoflex 15</v>
      </c>
      <c r="J21" s="401" t="str">
        <f>Kabel!$B13</f>
        <v>Aircell- 7</v>
      </c>
      <c r="K21" s="401" t="str">
        <f>Kabel!$B14</f>
        <v>RG58/U</v>
      </c>
      <c r="L21" s="401" t="str">
        <f>Kabel!$B15</f>
        <v>Aircell-5</v>
      </c>
      <c r="M21" s="402" t="str">
        <f>Kabel!$B16</f>
        <v>H-155</v>
      </c>
      <c r="N21" s="403" t="str">
        <f>Kabel!$B17</f>
        <v>RG213/U</v>
      </c>
      <c r="O21" s="402" t="str">
        <f>Kabel!$B18</f>
        <v>Sonder-Kabel</v>
      </c>
      <c r="P21" s="522"/>
      <c r="Q21" s="545"/>
      <c r="R21" s="545"/>
      <c r="S21" s="576"/>
      <c r="T21" s="577"/>
      <c r="U21" s="9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9"/>
      <c r="AN21" s="9"/>
      <c r="AO21" s="9"/>
      <c r="AP21" s="9"/>
      <c r="AQ21" s="9"/>
      <c r="AR21" s="9"/>
      <c r="AS21" s="9"/>
      <c r="AT21" s="9"/>
    </row>
    <row r="22" spans="2:46" ht="12.75">
      <c r="B22" s="546" t="s">
        <v>199</v>
      </c>
      <c r="C22" s="591" t="str">
        <f>'Konfiguration Bl. 1'!$D$11</f>
        <v>A</v>
      </c>
      <c r="D22" s="539">
        <f>'Konfiguration Bl. 1'!D$15</f>
        <v>0</v>
      </c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395" t="s">
        <v>91</v>
      </c>
      <c r="Q22" s="541">
        <v>0</v>
      </c>
      <c r="R22" s="543">
        <f>SUM(E23:N23)+Q22</f>
        <v>0</v>
      </c>
      <c r="S22" s="535">
        <f>'Konfiguration Bl. 1'!$D$12</f>
        <v>0</v>
      </c>
      <c r="T22" s="536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2:46" ht="12.75">
      <c r="B23" s="547"/>
      <c r="C23" s="583" t="str">
        <f>'Konfiguration Bl. 1'!$E$11</f>
        <v>B</v>
      </c>
      <c r="D23" s="540"/>
      <c r="E23" s="199">
        <f>IF($D22=0,0,INDEX($E$8:$T$18,MATCH($E$21,$B$8:$B$18,0),MATCH($D22,$E$7:$T$7,0))*($E22/100))</f>
        <v>0</v>
      </c>
      <c r="F23" s="199">
        <f>IF($D22=0,0,INDEX($E$8:$T$18,MATCH($F$21,$B$8:$B$18,0),MATCH($D22,$E$7:$T$7,0))*($F22/100))</f>
        <v>0</v>
      </c>
      <c r="G23" s="199">
        <f>IF($D22=0,0,INDEX($E$8:$T$18,MATCH($G$21,$B$8:$B$18,0),MATCH($D22,$E$7:$T$7,0))*($G22/100))</f>
        <v>0</v>
      </c>
      <c r="H23" s="199">
        <f>IF($D22=0,0,INDEX($E$8:$T$18,MATCH($H$21,$B$8:$B$18,0),MATCH($D22,$E$7:$T$7,0))*($H22/100))</f>
        <v>0</v>
      </c>
      <c r="I23" s="199">
        <f>IF($D22=0,0,INDEX($E$8:$T$18,MATCH($I$21,$B$8:$B$18,0),MATCH($D22,$E$7:$T$7,0))*($I22/100))</f>
        <v>0</v>
      </c>
      <c r="J23" s="199">
        <f>IF($D22=0,0,INDEX($E$8:$T$18,MATCH($J$21,$B$8:$B$18,0),MATCH($D22,$E$7:$T$7,0))*($J22/100))</f>
        <v>0</v>
      </c>
      <c r="K23" s="199">
        <f>IF($D22=0,0,INDEX($E$8:$T$18,MATCH($K$21,$B$8:$B$18,0),MATCH($D22,$E$7:$T$7,0))*($K22/100))</f>
        <v>0</v>
      </c>
      <c r="L23" s="199">
        <f>IF($D22=0,0,INDEX($E$8:$T$18,MATCH($L$21,$B$8:$B$18,0),MATCH($D22,$E$7:$T$7,0))*($L22/100))</f>
        <v>0</v>
      </c>
      <c r="M23" s="199">
        <f>IF($D22=0,0,INDEX($E$8:$T$18,MATCH($M$21,$B$8:$B$18,0),MATCH($D22,$E$7:$T$7,0))*($M22/100))</f>
        <v>0</v>
      </c>
      <c r="N23" s="199">
        <f>IF($D22=0,0,INDEX($E$8:$T$18,MATCH($N$21,$B$8:$B$18,0),MATCH($D22,$E$7:$T$7,0))*($N22/100))</f>
        <v>0</v>
      </c>
      <c r="O23" s="199">
        <f>IF($D22=0,0,INDEX($E$8:$T$18,MATCH($O$21,$B$8:$B$18,0),MATCH($D22,$E$7:$T$7,0))*($O22/100))</f>
        <v>0</v>
      </c>
      <c r="P23" s="396" t="s">
        <v>93</v>
      </c>
      <c r="Q23" s="542"/>
      <c r="R23" s="544"/>
      <c r="S23" s="531"/>
      <c r="T23" s="53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2:46" ht="12.75">
      <c r="B24" s="547"/>
      <c r="C24" s="579" t="str">
        <f>'Konfiguration Bl. 1'!$E$11</f>
        <v>B</v>
      </c>
      <c r="D24" s="540">
        <f>'Konfiguration Bl. 1'!E$15</f>
        <v>0</v>
      </c>
      <c r="E24" s="215"/>
      <c r="F24" s="216"/>
      <c r="G24" s="216"/>
      <c r="H24" s="216"/>
      <c r="I24" s="216"/>
      <c r="J24" s="216"/>
      <c r="K24" s="216"/>
      <c r="L24" s="216"/>
      <c r="M24" s="216"/>
      <c r="N24" s="216"/>
      <c r="O24" s="217"/>
      <c r="P24" s="397" t="s">
        <v>91</v>
      </c>
      <c r="Q24" s="542">
        <v>0</v>
      </c>
      <c r="R24" s="544">
        <f>SUM(E25:N25)+Q24</f>
        <v>0</v>
      </c>
      <c r="S24" s="529">
        <f>'Konfiguration Bl. 1'!$E$12</f>
        <v>0</v>
      </c>
      <c r="T24" s="530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2:46" ht="12.75">
      <c r="B25" s="547"/>
      <c r="C25" s="580" t="str">
        <f>'Konfiguration Bl. 1'!$G$11</f>
        <v>D</v>
      </c>
      <c r="D25" s="540"/>
      <c r="E25" s="218">
        <f>IF($D24=0,0,INDEX($E$8:$T$18,MATCH($E$21,$B$8:$B$18,0),MATCH($D24,$E$7:$T$7,0))*($E24/100))</f>
        <v>0</v>
      </c>
      <c r="F25" s="219">
        <f>IF($D24=0,0,INDEX($E$8:$T$18,MATCH($F$21,$B$8:$B$18,0),MATCH($D24,$E$7:$T$7,0))*($F24/100))</f>
        <v>0</v>
      </c>
      <c r="G25" s="219">
        <f>IF($D24=0,0,INDEX($E$8:$T$18,MATCH($G$21,$B$8:$B$18,0),MATCH($D24,$E$7:$T$7,0))*($G24/100))</f>
        <v>0</v>
      </c>
      <c r="H25" s="219">
        <f>IF($D24=0,0,INDEX($E$8:$T$18,MATCH($H$21,$B$8:$B$18,0),MATCH($D24,$E$7:$T$7,0))*($H24/100))</f>
        <v>0</v>
      </c>
      <c r="I25" s="219">
        <f>IF($D24=0,0,INDEX($E$8:$T$18,MATCH($I$21,$B$8:$B$18,0),MATCH($D24,$E$7:$T$7,0))*($I24/100))</f>
        <v>0</v>
      </c>
      <c r="J25" s="219">
        <f>IF($D24=0,0,INDEX($E$8:$T$18,MATCH($J$21,$B$8:$B$18,0),MATCH($D24,$E$7:$T$7,0))*($J24/100))</f>
        <v>0</v>
      </c>
      <c r="K25" s="219">
        <f>IF($D24=0,0,INDEX($E$8:$T$18,MATCH($K$21,$B$8:$B$18,0),MATCH($D24,$E$7:$T$7,0))*($K24/100))</f>
        <v>0</v>
      </c>
      <c r="L25" s="219">
        <f>IF($D24=0,0,INDEX($E$8:$T$18,MATCH($L$21,$B$8:$B$18,0),MATCH($D24,$E$7:$T$7,0))*($L24/100))</f>
        <v>0</v>
      </c>
      <c r="M25" s="219">
        <f>IF($D24=0,0,INDEX($E$8:$T$18,MATCH($M$21,$B$8:$B$18,0),MATCH($D24,$E$7:$T$7,0))*($M24/100))</f>
        <v>0</v>
      </c>
      <c r="N25" s="219">
        <f>IF($D24=0,0,INDEX($E$8:$T$18,MATCH($N$21,$B$8:$B$18,0),MATCH($D24,$E$7:$T$7,0))*($N24/100))</f>
        <v>0</v>
      </c>
      <c r="O25" s="220">
        <f>IF($D24=0,0,INDEX($E$8:$T$18,MATCH($O$21,$B$8:$B$18,0),MATCH($D24,$E$7:$T$7,0))*($O24/100))</f>
        <v>0</v>
      </c>
      <c r="P25" s="397" t="s">
        <v>93</v>
      </c>
      <c r="Q25" s="542"/>
      <c r="R25" s="544"/>
      <c r="S25" s="531"/>
      <c r="T25" s="53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2:46" ht="12.75">
      <c r="B26" s="547"/>
      <c r="C26" s="579" t="str">
        <f>'Konfiguration Bl. 1'!$F$11</f>
        <v>C</v>
      </c>
      <c r="D26" s="540">
        <f>'Konfiguration Bl. 1'!F$15</f>
        <v>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396" t="s">
        <v>91</v>
      </c>
      <c r="Q26" s="542">
        <v>0</v>
      </c>
      <c r="R26" s="544">
        <f>SUM(E27:N27)+Q26</f>
        <v>0</v>
      </c>
      <c r="S26" s="529">
        <f>'Konfiguration Bl. 1'!$F$12</f>
        <v>0</v>
      </c>
      <c r="T26" s="53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2:46" ht="12.75">
      <c r="B27" s="547"/>
      <c r="C27" s="580" t="str">
        <f>'Konfiguration Bl. 1'!$I$11</f>
        <v>F</v>
      </c>
      <c r="D27" s="540"/>
      <c r="E27" s="199">
        <f>IF($D26=0,0,INDEX($E$8:$T$18,MATCH($E$21,$B$8:$B$18,0),MATCH($D26,$E$7:$T$7,0))*($E26/100))</f>
        <v>0</v>
      </c>
      <c r="F27" s="199">
        <f>IF($D26=0,0,INDEX($E$8:$T$18,MATCH($F$21,$B$8:$B$18,0),MATCH($D26,$E$7:$T$7,0))*($F26/100))</f>
        <v>0</v>
      </c>
      <c r="G27" s="199">
        <f>IF($D26=0,0,INDEX($E$8:$T$18,MATCH($G$21,$B$8:$B$18,0),MATCH($D26,$E$7:$T$7,0))*($G26/100))</f>
        <v>0</v>
      </c>
      <c r="H27" s="199">
        <f>IF($D26=0,0,INDEX($E$8:$T$18,MATCH($H$21,$B$8:$B$18,0),MATCH($D26,$E$7:$T$7,0))*($H26/100))</f>
        <v>0</v>
      </c>
      <c r="I27" s="199">
        <f>IF($D26=0,0,INDEX($E$8:$T$18,MATCH($I$21,$B$8:$B$18,0),MATCH($D26,$E$7:$T$7,0))*($I26/100))</f>
        <v>0</v>
      </c>
      <c r="J27" s="199">
        <f>IF($D26=0,0,INDEX($E$8:$T$18,MATCH($J$21,$B$8:$B$18,0),MATCH($D26,$E$7:$T$7,0))*($J26/100))</f>
        <v>0</v>
      </c>
      <c r="K27" s="199">
        <f>IF($D26=0,0,INDEX($E$8:$T$18,MATCH($K$21,$B$8:$B$18,0),MATCH($D26,$E$7:$T$7,0))*($K26/100))</f>
        <v>0</v>
      </c>
      <c r="L27" s="199">
        <f>IF($D26=0,0,INDEX($E$8:$T$18,MATCH($L$21,$B$8:$B$18,0),MATCH($D26,$E$7:$T$7,0))*($L26/100))</f>
        <v>0</v>
      </c>
      <c r="M27" s="199">
        <f>IF($D26=0,0,INDEX($E$8:$T$18,MATCH($M$21,$B$8:$B$18,0),MATCH($D26,$E$7:$T$7,0))*($M26/100))</f>
        <v>0</v>
      </c>
      <c r="N27" s="199">
        <f>IF($D26=0,0,INDEX($E$8:$T$18,MATCH($N$21,$B$8:$B$18,0),MATCH($D26,$E$7:$T$7,0))*($N26/100))</f>
        <v>0</v>
      </c>
      <c r="O27" s="199">
        <f>IF($D26=0,0,INDEX($E$8:$T$18,MATCH($O$21,$B$8:$B$18,0),MATCH($D26,$E$7:$T$7,0))*($O26/100))</f>
        <v>0</v>
      </c>
      <c r="P27" s="396" t="s">
        <v>93</v>
      </c>
      <c r="Q27" s="542"/>
      <c r="R27" s="544"/>
      <c r="S27" s="531"/>
      <c r="T27" s="532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2:46" ht="12.75">
      <c r="B28" s="547"/>
      <c r="C28" s="579" t="str">
        <f>'Konfiguration Bl. 1'!$G$11</f>
        <v>D</v>
      </c>
      <c r="D28" s="540">
        <f>'Konfiguration Bl. 1'!G$15</f>
        <v>0</v>
      </c>
      <c r="E28" s="215"/>
      <c r="F28" s="216"/>
      <c r="G28" s="216"/>
      <c r="H28" s="216"/>
      <c r="I28" s="216"/>
      <c r="J28" s="216"/>
      <c r="K28" s="216"/>
      <c r="L28" s="216"/>
      <c r="M28" s="216"/>
      <c r="N28" s="216"/>
      <c r="O28" s="217"/>
      <c r="P28" s="397" t="s">
        <v>91</v>
      </c>
      <c r="Q28" s="542">
        <v>0</v>
      </c>
      <c r="R28" s="544">
        <f>SUM(E29:N29)+Q28</f>
        <v>0</v>
      </c>
      <c r="S28" s="529">
        <f>'Konfiguration Bl. 1'!$G$12</f>
        <v>0</v>
      </c>
      <c r="T28" s="530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2:46" ht="12.75">
      <c r="B29" s="547"/>
      <c r="C29" s="580" t="str">
        <f>'Konfiguration Bl. 1'!$D$11</f>
        <v>A</v>
      </c>
      <c r="D29" s="540"/>
      <c r="E29" s="218">
        <f>IF($D28=0,0,INDEX($E$8:$T$18,MATCH($E$21,$B$8:$B$18,0),MATCH($D28,$E$7:$T$7,0))*($E28/100))</f>
        <v>0</v>
      </c>
      <c r="F29" s="219">
        <f>IF($D28=0,0,INDEX($E$8:$T$18,MATCH($F$21,$B$8:$B$18,0),MATCH($D28,$E$7:$T$7,0))*($F28/100))</f>
        <v>0</v>
      </c>
      <c r="G29" s="219">
        <f>IF($D28=0,0,INDEX($E$8:$T$18,MATCH($G$21,$B$8:$B$18,0),MATCH($D28,$E$7:$T$7,0))*($G28/100))</f>
        <v>0</v>
      </c>
      <c r="H29" s="219">
        <f>IF($D28=0,0,INDEX($E$8:$T$18,MATCH($H$21,$B$8:$B$18,0),MATCH($D28,$E$7:$T$7,0))*($H28/100))</f>
        <v>0</v>
      </c>
      <c r="I29" s="219">
        <f>IF($D28=0,0,INDEX($E$8:$T$18,MATCH($I$21,$B$8:$B$18,0),MATCH($D28,$E$7:$T$7,0))*($I28/100))</f>
        <v>0</v>
      </c>
      <c r="J29" s="219">
        <f>IF($D28=0,0,INDEX($E$8:$T$18,MATCH($J$21,$B$8:$B$18,0),MATCH($D28,$E$7:$T$7,0))*($J28/100))</f>
        <v>0</v>
      </c>
      <c r="K29" s="219">
        <f>IF($D28=0,0,INDEX($E$8:$T$18,MATCH($K$21,$B$8:$B$18,0),MATCH($D28,$E$7:$T$7,0))*($K28/100))</f>
        <v>0</v>
      </c>
      <c r="L29" s="219">
        <f>IF($D28=0,0,INDEX($E$8:$T$18,MATCH($L$21,$B$8:$B$18,0),MATCH($D28,$E$7:$T$7,0))*($L28/100))</f>
        <v>0</v>
      </c>
      <c r="M29" s="219">
        <f>IF($D28=0,0,INDEX($E$8:$T$18,MATCH($M$21,$B$8:$B$18,0),MATCH($D28,$E$7:$T$7,0))*($M28/100))</f>
        <v>0</v>
      </c>
      <c r="N29" s="219">
        <f>IF($D28=0,0,INDEX($E$8:$T$18,MATCH($N$21,$B$8:$B$18,0),MATCH($D28,$E$7:$T$7,0))*($N28/100))</f>
        <v>0</v>
      </c>
      <c r="O29" s="220">
        <f>IF($D28=0,0,INDEX($E$8:$T$18,MATCH($O$21,$B$8:$B$18,0),MATCH($D28,$E$7:$T$7,0))*($O28/100))</f>
        <v>0</v>
      </c>
      <c r="P29" s="397" t="s">
        <v>93</v>
      </c>
      <c r="Q29" s="542"/>
      <c r="R29" s="544"/>
      <c r="S29" s="531"/>
      <c r="T29" s="532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2:46" ht="12.75">
      <c r="B30" s="547"/>
      <c r="C30" s="579" t="str">
        <f>'Konfiguration Bl. 1'!$H$11</f>
        <v>E</v>
      </c>
      <c r="D30" s="540">
        <f>'Konfiguration Bl. 1'!H$15</f>
        <v>0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396" t="s">
        <v>91</v>
      </c>
      <c r="Q30" s="542">
        <v>0</v>
      </c>
      <c r="R30" s="544">
        <f>SUM(E31:N31)+Q30</f>
        <v>0</v>
      </c>
      <c r="S30" s="529">
        <f>'Konfiguration Bl. 1'!$H$12</f>
        <v>0</v>
      </c>
      <c r="T30" s="530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2:46" ht="12.75">
      <c r="B31" s="547"/>
      <c r="C31" s="580" t="str">
        <f>'Konfiguration Bl. 1'!$D$11</f>
        <v>A</v>
      </c>
      <c r="D31" s="540"/>
      <c r="E31" s="199">
        <f>IF($D30=0,0,INDEX($E$8:$T$18,MATCH($E$21,$B$8:$B$18,0),MATCH($D30,$E$7:$T$7,0))*($E30/100))</f>
        <v>0</v>
      </c>
      <c r="F31" s="199">
        <f>IF($D30=0,0,INDEX($E$8:$T$18,MATCH($F$21,$B$8:$B$18,0),MATCH($D30,$E$7:$T$7,0))*($F30/100))</f>
        <v>0</v>
      </c>
      <c r="G31" s="199">
        <f>IF($D30=0,0,INDEX($E$8:$T$18,MATCH($G$21,$B$8:$B$18,0),MATCH($D30,$E$7:$T$7,0))*($G30/100))</f>
        <v>0</v>
      </c>
      <c r="H31" s="199">
        <f>IF($D30=0,0,INDEX($E$8:$T$18,MATCH($H$21,$B$8:$B$18,0),MATCH($D30,$E$7:$T$7,0))*($H30/100))</f>
        <v>0</v>
      </c>
      <c r="I31" s="199">
        <f>IF($D30=0,0,INDEX($E$8:$T$18,MATCH($I$21,$B$8:$B$18,0),MATCH($D30,$E$7:$T$7,0))*($I30/100))</f>
        <v>0</v>
      </c>
      <c r="J31" s="199">
        <f>IF($D30=0,0,INDEX($E$8:$T$18,MATCH($J$21,$B$8:$B$18,0),MATCH($D30,$E$7:$T$7,0))*($J30/100))</f>
        <v>0</v>
      </c>
      <c r="K31" s="199">
        <f>IF($D30=0,0,INDEX($E$8:$T$18,MATCH($K$21,$B$8:$B$18,0),MATCH($D30,$E$7:$T$7,0))*($K30/100))</f>
        <v>0</v>
      </c>
      <c r="L31" s="199">
        <f>IF($D30=0,0,INDEX($E$8:$T$18,MATCH($L$21,$B$8:$B$18,0),MATCH($D30,$E$7:$T$7,0))*($L30/100))</f>
        <v>0</v>
      </c>
      <c r="M31" s="199">
        <f>IF($D30=0,0,INDEX($E$8:$T$18,MATCH($M$21,$B$8:$B$18,0),MATCH($D30,$E$7:$T$7,0))*($M30/100))</f>
        <v>0</v>
      </c>
      <c r="N31" s="199">
        <f>IF($D30=0,0,INDEX($E$8:$T$18,MATCH($N$21,$B$8:$B$18,0),MATCH($D30,$E$7:$T$7,0))*($N30/100))</f>
        <v>0</v>
      </c>
      <c r="O31" s="199">
        <f>IF($D30=0,0,INDEX($E$8:$T$18,MATCH($O$21,$B$8:$B$18,0),MATCH($D30,$E$7:$T$7,0))*($O30/100))</f>
        <v>0</v>
      </c>
      <c r="P31" s="396" t="s">
        <v>93</v>
      </c>
      <c r="Q31" s="542"/>
      <c r="R31" s="544"/>
      <c r="S31" s="531"/>
      <c r="T31" s="532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2:46" ht="12.75">
      <c r="B32" s="547"/>
      <c r="C32" s="579" t="str">
        <f>'Konfiguration Bl. 1'!$I$11</f>
        <v>F</v>
      </c>
      <c r="D32" s="540">
        <f>'Konfiguration Bl. 1'!I$15</f>
        <v>0</v>
      </c>
      <c r="E32" s="215"/>
      <c r="F32" s="216"/>
      <c r="G32" s="216"/>
      <c r="H32" s="216"/>
      <c r="I32" s="216"/>
      <c r="J32" s="216"/>
      <c r="K32" s="216"/>
      <c r="L32" s="216"/>
      <c r="M32" s="216"/>
      <c r="N32" s="216"/>
      <c r="O32" s="217"/>
      <c r="P32" s="397" t="s">
        <v>91</v>
      </c>
      <c r="Q32" s="542">
        <v>0</v>
      </c>
      <c r="R32" s="544">
        <f>SUM(E33:N33)+Q32</f>
        <v>0</v>
      </c>
      <c r="S32" s="529">
        <f>'Konfiguration Bl. 1'!$I$12</f>
        <v>0</v>
      </c>
      <c r="T32" s="530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2:46" ht="12.75">
      <c r="B33" s="547"/>
      <c r="C33" s="580" t="str">
        <f>'Konfiguration Bl. 1'!$H$11</f>
        <v>E</v>
      </c>
      <c r="D33" s="540"/>
      <c r="E33" s="218">
        <f>IF($D32=0,0,INDEX($E$8:$T$18,MATCH($E$21,$B$8:$B$18,0),MATCH($D32,$E$7:$T$7,0))*($E32/100))</f>
        <v>0</v>
      </c>
      <c r="F33" s="219">
        <f>IF($D32=0,0,INDEX($E$8:$T$18,MATCH($F$21,$B$8:$B$18,0),MATCH($D32,$E$7:$T$7,0))*($F32/100))</f>
        <v>0</v>
      </c>
      <c r="G33" s="219">
        <f>IF($D32=0,0,INDEX($E$8:$T$18,MATCH($G$21,$B$8:$B$18,0),MATCH($D32,$E$7:$T$7,0))*($G32/100))</f>
        <v>0</v>
      </c>
      <c r="H33" s="219">
        <f>IF($D32=0,0,INDEX($E$8:$T$18,MATCH($H$21,$B$8:$B$18,0),MATCH($D32,$E$7:$T$7,0))*($H32/100))</f>
        <v>0</v>
      </c>
      <c r="I33" s="219">
        <f>IF($D32=0,0,INDEX($E$8:$T$18,MATCH($I$21,$B$8:$B$18,0),MATCH($D32,$E$7:$T$7,0))*($I32/100))</f>
        <v>0</v>
      </c>
      <c r="J33" s="219">
        <f>IF($D32=0,0,INDEX($E$8:$T$18,MATCH($J$21,$B$8:$B$18,0),MATCH($D32,$E$7:$T$7,0))*($J32/100))</f>
        <v>0</v>
      </c>
      <c r="K33" s="219">
        <f>IF($D32=0,0,INDEX($E$8:$T$18,MATCH($K$21,$B$8:$B$18,0),MATCH($D32,$E$7:$T$7,0))*($K32/100))</f>
        <v>0</v>
      </c>
      <c r="L33" s="219">
        <f>IF($D32=0,0,INDEX($E$8:$T$18,MATCH($L$21,$B$8:$B$18,0),MATCH($D32,$E$7:$T$7,0))*($L32/100))</f>
        <v>0</v>
      </c>
      <c r="M33" s="219">
        <f>IF($D32=0,0,INDEX($E$8:$T$18,MATCH($M$21,$B$8:$B$18,0),MATCH($D32,$E$7:$T$7,0))*($M32/100))</f>
        <v>0</v>
      </c>
      <c r="N33" s="219">
        <f>IF($D32=0,0,INDEX($E$8:$T$18,MATCH($N$21,$B$8:$B$18,0),MATCH($D32,$E$7:$T$7,0))*($N32/100))</f>
        <v>0</v>
      </c>
      <c r="O33" s="220">
        <f>IF($D32=0,0,INDEX($E$8:$T$18,MATCH($O$21,$B$8:$B$18,0),MATCH($D32,$E$7:$T$7,0))*($O32/100))</f>
        <v>0</v>
      </c>
      <c r="P33" s="397" t="s">
        <v>93</v>
      </c>
      <c r="Q33" s="542"/>
      <c r="R33" s="544"/>
      <c r="S33" s="531"/>
      <c r="T33" s="532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2:46" ht="12.75">
      <c r="B34" s="547"/>
      <c r="C34" s="579" t="str">
        <f>'Konfiguration Bl. 1'!$J$11</f>
        <v>G</v>
      </c>
      <c r="D34" s="540">
        <f>'Konfiguration Bl. 1'!J$15</f>
        <v>0</v>
      </c>
      <c r="E34" s="22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396" t="s">
        <v>91</v>
      </c>
      <c r="Q34" s="542">
        <v>0</v>
      </c>
      <c r="R34" s="544">
        <f>SUM(E35:N35)+Q34</f>
        <v>0</v>
      </c>
      <c r="S34" s="529">
        <f>'Konfiguration Bl. 1'!$J$12</f>
        <v>0</v>
      </c>
      <c r="T34" s="530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2:46" ht="13.5" thickBot="1">
      <c r="B35" s="548"/>
      <c r="C35" s="581" t="str">
        <f>'Konfiguration Bl. 1'!$J$11</f>
        <v>G</v>
      </c>
      <c r="D35" s="549"/>
      <c r="E35" s="200">
        <f>IF($D34=0,0,INDEX($E$8:$T$18,MATCH($E$21,$B$8:$B$18,0),MATCH($D34,$E$7:$T$7,0))*($E34/100))</f>
        <v>0</v>
      </c>
      <c r="F35" s="200">
        <f>IF($D34=0,0,INDEX($E$8:$T$18,MATCH($F$21,$B$8:$B$18,0),MATCH($D34,$E$7:$T$7,0))*($F34/100))</f>
        <v>0</v>
      </c>
      <c r="G35" s="200">
        <f>IF($D34=0,0,INDEX($E$8:$T$18,MATCH($G$21,$B$8:$B$18,0),MATCH($D34,$E$7:$T$7,0))*($G34/100))</f>
        <v>0</v>
      </c>
      <c r="H35" s="200">
        <f>IF($D34=0,0,INDEX($E$8:$T$18,MATCH($H$21,$B$8:$B$18,0),MATCH($D34,$E$7:$T$7,0))*($H34/100))</f>
        <v>0</v>
      </c>
      <c r="I35" s="200">
        <f>IF($D34=0,0,INDEX($E$8:$T$18,MATCH($I$21,$B$8:$B$18,0),MATCH($D34,$E$7:$T$7,0))*($I34/100))</f>
        <v>0</v>
      </c>
      <c r="J35" s="200">
        <f>IF($D34=0,0,INDEX($E$8:$T$18,MATCH($J$21,$B$8:$B$18,0),MATCH($D34,$E$7:$T$7,0))*($J34/100))</f>
        <v>0</v>
      </c>
      <c r="K35" s="200">
        <f>IF($D34=0,0,INDEX($E$8:$T$18,MATCH($K$21,$B$8:$B$18,0),MATCH($D34,$E$7:$T$7,0))*($K34/100))</f>
        <v>0</v>
      </c>
      <c r="L35" s="200">
        <f>IF($D34=0,0,INDEX($E$8:$T$18,MATCH($L$21,$B$8:$B$18,0),MATCH($D34,$E$7:$T$7,0))*($L34/100))</f>
        <v>0</v>
      </c>
      <c r="M35" s="200">
        <f>IF($D34=0,0,INDEX($E$8:$T$18,MATCH($M$21,$B$8:$B$18,0),MATCH($D34,$E$7:$T$7,0))*($M34/100))</f>
        <v>0</v>
      </c>
      <c r="N35" s="200">
        <f>IF($D34=0,0,INDEX($E$8:$T$18,MATCH($N$21,$B$8:$B$18,0),MATCH($D34,$E$7:$T$7,0))*($N34/100))</f>
        <v>0</v>
      </c>
      <c r="O35" s="200">
        <f>IF($D34=0,0,INDEX($E$8:$T$18,MATCH($O$21,$B$8:$B$18,0),MATCH($D34,$E$7:$T$7,0))*($O34/100))</f>
        <v>0</v>
      </c>
      <c r="P35" s="398" t="s">
        <v>93</v>
      </c>
      <c r="Q35" s="550"/>
      <c r="R35" s="551"/>
      <c r="S35" s="537"/>
      <c r="T35" s="538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2:46" ht="12.75">
      <c r="B36" s="557" t="s">
        <v>200</v>
      </c>
      <c r="C36" s="582" t="str">
        <f>'Konfiguration Bl. 2'!$D$11</f>
        <v>H</v>
      </c>
      <c r="D36" s="552">
        <f>'Konfiguration Bl. 2'!D$15</f>
        <v>0</v>
      </c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38" t="s">
        <v>91</v>
      </c>
      <c r="Q36" s="553">
        <v>0</v>
      </c>
      <c r="R36" s="555">
        <f>SUM(E37:N37)+Q36</f>
        <v>0</v>
      </c>
      <c r="S36" s="533">
        <f>'Konfiguration Bl. 2'!$D$12</f>
        <v>0</v>
      </c>
      <c r="T36" s="534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2:46" ht="12.75">
      <c r="B37" s="558"/>
      <c r="C37" s="583"/>
      <c r="D37" s="540"/>
      <c r="E37" s="199">
        <f>IF($D36=0,0,INDEX($E$8:$T$18,MATCH($E$21,$B$8:$B$18,0),MATCH($D36,$E$7:$T$7,0))*($E36/100))</f>
        <v>0</v>
      </c>
      <c r="F37" s="199">
        <f>IF($D36=0,0,INDEX($E$8:$T$18,MATCH($F$21,$B$8:$B$18,0),MATCH($D36,$E$7:$T$7,0))*($F36/100))</f>
        <v>0</v>
      </c>
      <c r="G37" s="199">
        <f>IF($D36=0,0,INDEX($E$8:$T$18,MATCH($G$21,$B$8:$B$18,0),MATCH($D36,$E$7:$T$7,0))*($G36/100))</f>
        <v>0</v>
      </c>
      <c r="H37" s="199">
        <f>IF($D36=0,0,INDEX($E$8:$T$18,MATCH($H$21,$B$8:$B$18,0),MATCH($D36,$E$7:$T$7,0))*($H36/100))</f>
        <v>0</v>
      </c>
      <c r="I37" s="199">
        <f>IF($D36=0,0,INDEX($E$8:$T$18,MATCH($I$21,$B$8:$B$18,0),MATCH($D36,$E$7:$T$7,0))*($I36/100))</f>
        <v>0</v>
      </c>
      <c r="J37" s="199">
        <f>IF($D36=0,0,INDEX($E$8:$T$18,MATCH($J$21,$B$8:$B$18,0),MATCH($D36,$E$7:$T$7,0))*($J36/100))</f>
        <v>0</v>
      </c>
      <c r="K37" s="199">
        <f>IF($D36=0,0,INDEX($E$8:$T$18,MATCH($K$21,$B$8:$B$18,0),MATCH($D36,$E$7:$T$7,0))*($K36/100))</f>
        <v>0</v>
      </c>
      <c r="L37" s="199">
        <f>IF($D36=0,0,INDEX($E$8:$T$18,MATCH($L$21,$B$8:$B$18,0),MATCH($D36,$E$7:$T$7,0))*($L36/100))</f>
        <v>0</v>
      </c>
      <c r="M37" s="199">
        <f>IF($D36=0,0,INDEX($E$8:$T$18,MATCH($M$21,$B$8:$B$18,0),MATCH($D36,$E$7:$T$7,0))*($M36/100))</f>
        <v>0</v>
      </c>
      <c r="N37" s="199">
        <f>IF($D36=0,0,INDEX($E$8:$T$18,MATCH($N$21,$B$8:$B$18,0),MATCH($D36,$E$7:$T$7,0))*($N36/100))</f>
        <v>0</v>
      </c>
      <c r="O37" s="199">
        <f>IF($D36=0,0,INDEX($E$8:$T$18,MATCH($O$21,$B$8:$B$18,0),MATCH($D36,$E$7:$T$7,0))*($O36/100))</f>
        <v>0</v>
      </c>
      <c r="P37" s="38" t="s">
        <v>93</v>
      </c>
      <c r="Q37" s="554"/>
      <c r="R37" s="556"/>
      <c r="S37" s="531"/>
      <c r="T37" s="532"/>
      <c r="U37" s="9"/>
      <c r="V37" s="112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2:46" ht="12.75">
      <c r="B38" s="558"/>
      <c r="C38" s="584" t="str">
        <f>'Konfiguration Bl. 2'!$E$11</f>
        <v>I</v>
      </c>
      <c r="D38" s="540">
        <f>'Konfiguration Bl. 2'!E$15</f>
        <v>0</v>
      </c>
      <c r="E38" s="215"/>
      <c r="F38" s="216"/>
      <c r="G38" s="216"/>
      <c r="H38" s="216"/>
      <c r="I38" s="216"/>
      <c r="J38" s="216"/>
      <c r="K38" s="216"/>
      <c r="L38" s="216"/>
      <c r="M38" s="216"/>
      <c r="N38" s="216"/>
      <c r="O38" s="217"/>
      <c r="P38" s="214" t="s">
        <v>91</v>
      </c>
      <c r="Q38" s="554">
        <v>0</v>
      </c>
      <c r="R38" s="556">
        <f>SUM(E39:N39)+Q38</f>
        <v>0</v>
      </c>
      <c r="S38" s="529">
        <f>'Konfiguration Bl. 2'!$E$12</f>
        <v>0</v>
      </c>
      <c r="T38" s="530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2:46" ht="12.75">
      <c r="B39" s="558"/>
      <c r="C39" s="585"/>
      <c r="D39" s="540"/>
      <c r="E39" s="218">
        <f>IF($D38=0,0,INDEX($E$8:$T$18,MATCH($E$21,$B$8:$B$18,0),MATCH($D38,$E$7:$T$7,0))*($E38/100))</f>
        <v>0</v>
      </c>
      <c r="F39" s="219">
        <f>IF($D38=0,0,INDEX($E$8:$T$18,MATCH($F$21,$B$8:$B$18,0),MATCH($D38,$E$7:$T$7,0))*($F38/100))</f>
        <v>0</v>
      </c>
      <c r="G39" s="219">
        <f>IF($D38=0,0,INDEX($E$8:$T$18,MATCH($G$21,$B$8:$B$18,0),MATCH($D38,$E$7:$T$7,0))*($G38/100))</f>
        <v>0</v>
      </c>
      <c r="H39" s="219">
        <f>IF($D38=0,0,INDEX($E$8:$T$18,MATCH($H$21,$B$8:$B$18,0),MATCH($D38,$E$7:$T$7,0))*($H38/100))</f>
        <v>0</v>
      </c>
      <c r="I39" s="219">
        <f>IF($D38=0,0,INDEX($E$8:$T$18,MATCH($I$21,$B$8:$B$18,0),MATCH($D38,$E$7:$T$7,0))*($I38/100))</f>
        <v>0</v>
      </c>
      <c r="J39" s="219">
        <f>IF($D38=0,0,INDEX($E$8:$T$18,MATCH($J$21,$B$8:$B$18,0),MATCH($D38,$E$7:$T$7,0))*($J38/100))</f>
        <v>0</v>
      </c>
      <c r="K39" s="219">
        <f>IF($D38=0,0,INDEX($E$8:$T$18,MATCH($K$21,$B$8:$B$18,0),MATCH($D38,$E$7:$T$7,0))*($K38/100))</f>
        <v>0</v>
      </c>
      <c r="L39" s="219">
        <f>IF($D38=0,0,INDEX($E$8:$T$18,MATCH($L$21,$B$8:$B$18,0),MATCH($D38,$E$7:$T$7,0))*($L38/100))</f>
        <v>0</v>
      </c>
      <c r="M39" s="219">
        <f>IF($D38=0,0,INDEX($E$8:$T$18,MATCH($M$21,$B$8:$B$18,0),MATCH($D38,$E$7:$T$7,0))*($M38/100))</f>
        <v>0</v>
      </c>
      <c r="N39" s="219">
        <f>IF($D38=0,0,INDEX($E$8:$T$18,MATCH($N$21,$B$8:$B$18,0),MATCH($D38,$E$7:$T$7,0))*($N38/100))</f>
        <v>0</v>
      </c>
      <c r="O39" s="220">
        <f>IF($D38=0,0,INDEX($E$8:$T$18,MATCH($O$21,$B$8:$B$18,0),MATCH($D38,$E$7:$T$7,0))*($O38/100))</f>
        <v>0</v>
      </c>
      <c r="P39" s="214" t="s">
        <v>93</v>
      </c>
      <c r="Q39" s="554"/>
      <c r="R39" s="556"/>
      <c r="S39" s="531"/>
      <c r="T39" s="532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2:46" ht="12.75">
      <c r="B40" s="558"/>
      <c r="C40" s="584" t="str">
        <f>'Konfiguration Bl. 2'!$F$11</f>
        <v>J</v>
      </c>
      <c r="D40" s="540">
        <f>'Konfiguration Bl. 2'!F$15</f>
        <v>0</v>
      </c>
      <c r="E40" s="215"/>
      <c r="F40" s="216"/>
      <c r="G40" s="216"/>
      <c r="H40" s="216"/>
      <c r="I40" s="216"/>
      <c r="J40" s="216"/>
      <c r="K40" s="216"/>
      <c r="L40" s="216"/>
      <c r="M40" s="216"/>
      <c r="N40" s="216"/>
      <c r="O40" s="217"/>
      <c r="P40" s="38" t="s">
        <v>91</v>
      </c>
      <c r="Q40" s="554">
        <v>0</v>
      </c>
      <c r="R40" s="556">
        <f>SUM(E41:N41)+Q40</f>
        <v>0</v>
      </c>
      <c r="S40" s="529">
        <f>'Konfiguration Bl. 2'!$F$12</f>
        <v>0</v>
      </c>
      <c r="T40" s="530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2:46" ht="12.75">
      <c r="B41" s="558"/>
      <c r="C41" s="585"/>
      <c r="D41" s="540"/>
      <c r="E41" s="218">
        <f>IF($D40=0,0,INDEX($E$8:$T$18,MATCH($E$21,$B$8:$B$18,0),MATCH($D40,$E$7:$T$7,0))*($E40/100))</f>
        <v>0</v>
      </c>
      <c r="F41" s="219">
        <f>IF($D40=0,0,INDEX($E$8:$T$18,MATCH($F$21,$B$8:$B$18,0),MATCH($D40,$E$7:$T$7,0))*($F40/100))</f>
        <v>0</v>
      </c>
      <c r="G41" s="219">
        <f>IF($D40=0,0,INDEX($E$8:$T$18,MATCH($G$21,$B$8:$B$18,0),MATCH($D40,$E$7:$T$7,0))*($G40/100))</f>
        <v>0</v>
      </c>
      <c r="H41" s="219">
        <f>IF($D40=0,0,INDEX($E$8:$T$18,MATCH($H$21,$B$8:$B$18,0),MATCH($D40,$E$7:$T$7,0))*($H40/100))</f>
        <v>0</v>
      </c>
      <c r="I41" s="219">
        <f>IF($D40=0,0,INDEX($E$8:$T$18,MATCH($I$21,$B$8:$B$18,0),MATCH($D40,$E$7:$T$7,0))*($I40/100))</f>
        <v>0</v>
      </c>
      <c r="J41" s="219">
        <f>IF($D40=0,0,INDEX($E$8:$T$18,MATCH($J$21,$B$8:$B$18,0),MATCH($D40,$E$7:$T$7,0))*($J40/100))</f>
        <v>0</v>
      </c>
      <c r="K41" s="219">
        <f>IF($D40=0,0,INDEX($E$8:$T$18,MATCH($K$21,$B$8:$B$18,0),MATCH($D40,$E$7:$T$7,0))*($K40/100))</f>
        <v>0</v>
      </c>
      <c r="L41" s="219">
        <f>IF($D40=0,0,INDEX($E$8:$T$18,MATCH($L$21,$B$8:$B$18,0),MATCH($D40,$E$7:$T$7,0))*($L40/100))</f>
        <v>0</v>
      </c>
      <c r="M41" s="219">
        <f>IF($D40=0,0,INDEX($E$8:$T$18,MATCH($M$21,$B$8:$B$18,0),MATCH($D40,$E$7:$T$7,0))*($M40/100))</f>
        <v>0</v>
      </c>
      <c r="N41" s="219">
        <f>IF($D40=0,0,INDEX($E$8:$T$18,MATCH($N$21,$B$8:$B$18,0),MATCH($D40,$E$7:$T$7,0))*($N40/100))</f>
        <v>0</v>
      </c>
      <c r="O41" s="220">
        <f>IF($D40=0,0,INDEX($E$8:$T$18,MATCH($O$21,$B$8:$B$18,0),MATCH($D40,$E$7:$T$7,0))*($O40/100))</f>
        <v>0</v>
      </c>
      <c r="P41" s="38" t="s">
        <v>93</v>
      </c>
      <c r="Q41" s="554"/>
      <c r="R41" s="556"/>
      <c r="S41" s="531"/>
      <c r="T41" s="532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2:46" ht="12.75">
      <c r="B42" s="558"/>
      <c r="C42" s="584" t="str">
        <f>'Konfiguration Bl. 2'!$G$11</f>
        <v>K</v>
      </c>
      <c r="D42" s="540">
        <f>'Konfiguration Bl. 2'!G$15</f>
        <v>0</v>
      </c>
      <c r="E42" s="215"/>
      <c r="F42" s="216"/>
      <c r="G42" s="216"/>
      <c r="H42" s="216"/>
      <c r="I42" s="216"/>
      <c r="J42" s="216"/>
      <c r="K42" s="216"/>
      <c r="L42" s="216"/>
      <c r="M42" s="216"/>
      <c r="N42" s="216"/>
      <c r="O42" s="217"/>
      <c r="P42" s="38" t="s">
        <v>91</v>
      </c>
      <c r="Q42" s="554">
        <v>0</v>
      </c>
      <c r="R42" s="556">
        <f>SUM(E43:N43)+Q42</f>
        <v>0</v>
      </c>
      <c r="S42" s="529">
        <f>'Konfiguration Bl. 2'!$G$12</f>
        <v>0</v>
      </c>
      <c r="T42" s="53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2:46" ht="12.75">
      <c r="B43" s="558"/>
      <c r="C43" s="585"/>
      <c r="D43" s="540"/>
      <c r="E43" s="218">
        <f>IF($D42=0,0,INDEX($E$8:$T$18,MATCH($E$21,$B$8:$B$18,0),MATCH($D42,$E$7:$T$7,0))*($E42/100))</f>
        <v>0</v>
      </c>
      <c r="F43" s="219">
        <f>IF($D42=0,0,INDEX($E$8:$T$18,MATCH($F$21,$B$8:$B$18,0),MATCH($D42,$E$7:$T$7,0))*($F42/100))</f>
        <v>0</v>
      </c>
      <c r="G43" s="219">
        <f>IF($D42=0,0,INDEX($E$8:$T$18,MATCH($G$21,$B$8:$B$18,0),MATCH($D42,$E$7:$T$7,0))*($G42/100))</f>
        <v>0</v>
      </c>
      <c r="H43" s="219">
        <f>IF($D42=0,0,INDEX($E$8:$T$18,MATCH($H$21,$B$8:$B$18,0),MATCH($D42,$E$7:$T$7,0))*($H42/100))</f>
        <v>0</v>
      </c>
      <c r="I43" s="219">
        <f>IF($D42=0,0,INDEX($E$8:$T$18,MATCH($I$21,$B$8:$B$18,0),MATCH($D42,$E$7:$T$7,0))*($I42/100))</f>
        <v>0</v>
      </c>
      <c r="J43" s="219">
        <f>IF($D42=0,0,INDEX($E$8:$T$18,MATCH($J$21,$B$8:$B$18,0),MATCH($D42,$E$7:$T$7,0))*($J42/100))</f>
        <v>0</v>
      </c>
      <c r="K43" s="219">
        <f>IF($D42=0,0,INDEX($E$8:$T$18,MATCH($K$21,$B$8:$B$18,0),MATCH($D42,$E$7:$T$7,0))*($K42/100))</f>
        <v>0</v>
      </c>
      <c r="L43" s="219">
        <f>IF($D42=0,0,INDEX($E$8:$T$18,MATCH($L$21,$B$8:$B$18,0),MATCH($D42,$E$7:$T$7,0))*($L42/100))</f>
        <v>0</v>
      </c>
      <c r="M43" s="219">
        <f>IF($D42=0,0,INDEX($E$8:$T$18,MATCH($M$21,$B$8:$B$18,0),MATCH($D42,$E$7:$T$7,0))*($M42/100))</f>
        <v>0</v>
      </c>
      <c r="N43" s="219">
        <f>IF($D42=0,0,INDEX($E$8:$T$18,MATCH($N$21,$B$8:$B$18,0),MATCH($D42,$E$7:$T$7,0))*($N42/100))</f>
        <v>0</v>
      </c>
      <c r="O43" s="220">
        <f>IF($D42=0,0,INDEX($E$8:$T$18,MATCH($O$21,$B$8:$B$18,0),MATCH($D42,$E$7:$T$7,0))*($O42/100))</f>
        <v>0</v>
      </c>
      <c r="P43" s="38" t="s">
        <v>93</v>
      </c>
      <c r="Q43" s="554"/>
      <c r="R43" s="556"/>
      <c r="S43" s="531"/>
      <c r="T43" s="532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2:46" ht="12.75">
      <c r="B44" s="558"/>
      <c r="C44" s="584" t="str">
        <f>'Konfiguration Bl. 2'!$H$11</f>
        <v>L</v>
      </c>
      <c r="D44" s="540">
        <f>'Konfiguration Bl. 2'!H$15</f>
        <v>0</v>
      </c>
      <c r="E44" s="215"/>
      <c r="F44" s="216"/>
      <c r="G44" s="216"/>
      <c r="H44" s="216"/>
      <c r="I44" s="216"/>
      <c r="J44" s="216"/>
      <c r="K44" s="216"/>
      <c r="L44" s="216"/>
      <c r="M44" s="216"/>
      <c r="N44" s="216"/>
      <c r="O44" s="217"/>
      <c r="P44" s="38" t="s">
        <v>91</v>
      </c>
      <c r="Q44" s="554">
        <v>0</v>
      </c>
      <c r="R44" s="556">
        <f>SUM(E45:N45)+Q44</f>
        <v>0</v>
      </c>
      <c r="S44" s="529">
        <f>'Konfiguration Bl. 2'!$H$12</f>
        <v>0</v>
      </c>
      <c r="T44" s="530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2:46" ht="12.75">
      <c r="B45" s="558"/>
      <c r="C45" s="585"/>
      <c r="D45" s="540"/>
      <c r="E45" s="218">
        <f>IF($D44=0,0,INDEX($E$8:$T$18,MATCH($E$21,$B$8:$B$18,0),MATCH($D44,$E$7:$T$7,0))*($E44/100))</f>
        <v>0</v>
      </c>
      <c r="F45" s="219">
        <f>IF($D44=0,0,INDEX($E$8:$T$18,MATCH($F$21,$B$8:$B$18,0),MATCH($D44,$E$7:$T$7,0))*($F44/100))</f>
        <v>0</v>
      </c>
      <c r="G45" s="219">
        <f>IF($D44=0,0,INDEX($E$8:$T$18,MATCH($G$21,$B$8:$B$18,0),MATCH($D44,$E$7:$T$7,0))*($G44/100))</f>
        <v>0</v>
      </c>
      <c r="H45" s="219">
        <f>IF($D44=0,0,INDEX($E$8:$T$18,MATCH($H$21,$B$8:$B$18,0),MATCH($D44,$E$7:$T$7,0))*($H44/100))</f>
        <v>0</v>
      </c>
      <c r="I45" s="219">
        <f>IF($D44=0,0,INDEX($E$8:$T$18,MATCH($I$21,$B$8:$B$18,0),MATCH($D44,$E$7:$T$7,0))*($I44/100))</f>
        <v>0</v>
      </c>
      <c r="J45" s="219">
        <f>IF($D44=0,0,INDEX($E$8:$T$18,MATCH($J$21,$B$8:$B$18,0),MATCH($D44,$E$7:$T$7,0))*($J44/100))</f>
        <v>0</v>
      </c>
      <c r="K45" s="219">
        <f>IF($D44=0,0,INDEX($E$8:$T$18,MATCH($K$21,$B$8:$B$18,0),MATCH($D44,$E$7:$T$7,0))*($K44/100))</f>
        <v>0</v>
      </c>
      <c r="L45" s="219">
        <f>IF($D44=0,0,INDEX($E$8:$T$18,MATCH($L$21,$B$8:$B$18,0),MATCH($D44,$E$7:$T$7,0))*($L44/100))</f>
        <v>0</v>
      </c>
      <c r="M45" s="219">
        <f>IF($D44=0,0,INDEX($E$8:$T$18,MATCH($M$21,$B$8:$B$18,0),MATCH($D44,$E$7:$T$7,0))*($M44/100))</f>
        <v>0</v>
      </c>
      <c r="N45" s="219">
        <f>IF($D44=0,0,INDEX($E$8:$T$18,MATCH($N$21,$B$8:$B$18,0),MATCH($D44,$E$7:$T$7,0))*($N44/100))</f>
        <v>0</v>
      </c>
      <c r="O45" s="220">
        <f>IF($D44=0,0,INDEX($E$8:$T$18,MATCH($O$21,$B$8:$B$18,0),MATCH($D44,$E$7:$T$7,0))*($O44/100))</f>
        <v>0</v>
      </c>
      <c r="P45" s="38" t="s">
        <v>93</v>
      </c>
      <c r="Q45" s="554"/>
      <c r="R45" s="556"/>
      <c r="S45" s="531"/>
      <c r="T45" s="532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2:46" ht="12.75">
      <c r="B46" s="558"/>
      <c r="C46" s="584" t="str">
        <f>'Konfiguration Bl. 2'!$I$11</f>
        <v>M</v>
      </c>
      <c r="D46" s="540">
        <f>'Konfiguration Bl. 2'!I$15</f>
        <v>0</v>
      </c>
      <c r="E46" s="215"/>
      <c r="F46" s="216"/>
      <c r="G46" s="216"/>
      <c r="H46" s="216"/>
      <c r="I46" s="216"/>
      <c r="J46" s="216"/>
      <c r="K46" s="216"/>
      <c r="L46" s="216"/>
      <c r="M46" s="216"/>
      <c r="N46" s="216"/>
      <c r="O46" s="217"/>
      <c r="P46" s="38" t="s">
        <v>91</v>
      </c>
      <c r="Q46" s="554">
        <v>0</v>
      </c>
      <c r="R46" s="556">
        <f>SUM(E47:N47)+Q46</f>
        <v>0</v>
      </c>
      <c r="S46" s="529">
        <f>'Konfiguration Bl. 2'!$I$12</f>
        <v>0</v>
      </c>
      <c r="T46" s="530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2:46" ht="12.75">
      <c r="B47" s="558"/>
      <c r="C47" s="585"/>
      <c r="D47" s="540"/>
      <c r="E47" s="218">
        <f>IF($D46=0,0,INDEX($E$8:$T$18,MATCH($E$21,$B$8:$B$18,0),MATCH($D46,$E$7:$T$7,0))*($E46/100))</f>
        <v>0</v>
      </c>
      <c r="F47" s="219">
        <f>IF($D46=0,0,INDEX($E$8:$T$18,MATCH($F$21,$B$8:$B$18,0),MATCH($D46,$E$7:$T$7,0))*($F46/100))</f>
        <v>0</v>
      </c>
      <c r="G47" s="219">
        <f>IF($D46=0,0,INDEX($E$8:$T$18,MATCH($G$21,$B$8:$B$18,0),MATCH($D46,$E$7:$T$7,0))*($G46/100))</f>
        <v>0</v>
      </c>
      <c r="H47" s="219">
        <f>IF($D46=0,0,INDEX($E$8:$T$18,MATCH($H$21,$B$8:$B$18,0),MATCH($D46,$E$7:$T$7,0))*($H46/100))</f>
        <v>0</v>
      </c>
      <c r="I47" s="219">
        <f>IF($D46=0,0,INDEX($E$8:$T$18,MATCH($I$21,$B$8:$B$18,0),MATCH($D46,$E$7:$T$7,0))*($I46/100))</f>
        <v>0</v>
      </c>
      <c r="J47" s="219">
        <f>IF($D46=0,0,INDEX($E$8:$T$18,MATCH($J$21,$B$8:$B$18,0),MATCH($D46,$E$7:$T$7,0))*($J46/100))</f>
        <v>0</v>
      </c>
      <c r="K47" s="219">
        <f>IF($D46=0,0,INDEX($E$8:$T$18,MATCH($K$21,$B$8:$B$18,0),MATCH($D46,$E$7:$T$7,0))*($K46/100))</f>
        <v>0</v>
      </c>
      <c r="L47" s="219">
        <f>IF($D46=0,0,INDEX($E$8:$T$18,MATCH($L$21,$B$8:$B$18,0),MATCH($D46,$E$7:$T$7,0))*($L46/100))</f>
        <v>0</v>
      </c>
      <c r="M47" s="219">
        <f>IF($D46=0,0,INDEX($E$8:$T$18,MATCH($M$21,$B$8:$B$18,0),MATCH($D46,$E$7:$T$7,0))*($M46/100))</f>
        <v>0</v>
      </c>
      <c r="N47" s="219">
        <f>IF($D46=0,0,INDEX($E$8:$T$18,MATCH($N$21,$B$8:$B$18,0),MATCH($D46,$E$7:$T$7,0))*($N46/100))</f>
        <v>0</v>
      </c>
      <c r="O47" s="220">
        <f>IF($D46=0,0,INDEX($E$8:$T$18,MATCH($O$21,$B$8:$B$18,0),MATCH($D46,$E$7:$T$7,0))*($O46/100))</f>
        <v>0</v>
      </c>
      <c r="P47" s="38" t="s">
        <v>93</v>
      </c>
      <c r="Q47" s="554"/>
      <c r="R47" s="556"/>
      <c r="S47" s="531"/>
      <c r="T47" s="532"/>
      <c r="U47" s="9"/>
      <c r="V47" s="18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2:46" ht="12.75">
      <c r="B48" s="558"/>
      <c r="C48" s="584" t="str">
        <f>'Konfiguration Bl. 2'!$J$11</f>
        <v>N</v>
      </c>
      <c r="D48" s="540">
        <f>'Konfiguration Bl. 2'!J$15</f>
        <v>0</v>
      </c>
      <c r="E48" s="215"/>
      <c r="F48" s="216"/>
      <c r="G48" s="216"/>
      <c r="H48" s="216"/>
      <c r="I48" s="216"/>
      <c r="J48" s="216"/>
      <c r="K48" s="216"/>
      <c r="L48" s="216"/>
      <c r="M48" s="216"/>
      <c r="N48" s="216"/>
      <c r="O48" s="217"/>
      <c r="P48" s="186" t="s">
        <v>91</v>
      </c>
      <c r="Q48" s="554">
        <v>0</v>
      </c>
      <c r="R48" s="556">
        <f>SUM(E49:N49)+Q48</f>
        <v>0</v>
      </c>
      <c r="S48" s="529">
        <f>'Konfiguration Bl. 2'!$J$12</f>
        <v>0</v>
      </c>
      <c r="T48" s="530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2:46" ht="13.5" thickBot="1">
      <c r="B49" s="559"/>
      <c r="C49" s="581"/>
      <c r="D49" s="549"/>
      <c r="E49" s="228">
        <f>IF($D48=0,0,INDEX($E$8:$T$18,MATCH($E$21,$B$8:$B$18,0),MATCH($D48,$E$7:$T$7,0))*($E48/100))</f>
        <v>0</v>
      </c>
      <c r="F49" s="200">
        <f>IF($D48=0,0,INDEX($E$8:$T$18,MATCH($F$21,$B$8:$B$18,0),MATCH($D48,$E$7:$T$7,0))*($F48/100))</f>
        <v>0</v>
      </c>
      <c r="G49" s="200">
        <f>IF($D48=0,0,INDEX($E$8:$T$18,MATCH($G$21,$B$8:$B$18,0),MATCH($D48,$E$7:$T$7,0))*($G48/100))</f>
        <v>0</v>
      </c>
      <c r="H49" s="200">
        <f>IF($D48=0,0,INDEX($E$8:$T$18,MATCH($H$21,$B$8:$B$18,0),MATCH($D48,$E$7:$T$7,0))*($H48/100))</f>
        <v>0</v>
      </c>
      <c r="I49" s="200">
        <f>IF($D48=0,0,INDEX($E$8:$T$18,MATCH($I$21,$B$8:$B$18,0),MATCH($D48,$E$7:$T$7,0))*($I48/100))</f>
        <v>0</v>
      </c>
      <c r="J49" s="200">
        <f>IF($D48=0,0,INDEX($E$8:$T$18,MATCH($J$21,$B$8:$B$18,0),MATCH($D48,$E$7:$T$7,0))*($J48/100))</f>
        <v>0</v>
      </c>
      <c r="K49" s="200">
        <f>IF($D48=0,0,INDEX($E$8:$T$18,MATCH($K$21,$B$8:$B$18,0),MATCH($D48,$E$7:$T$7,0))*($K48/100))</f>
        <v>0</v>
      </c>
      <c r="L49" s="200">
        <f>IF($D48=0,0,INDEX($E$8:$T$18,MATCH($L$21,$B$8:$B$18,0),MATCH($D48,$E$7:$T$7,0))*($L48/100))</f>
        <v>0</v>
      </c>
      <c r="M49" s="200">
        <f>IF($D48=0,0,INDEX($E$8:$T$18,MATCH($M$21,$B$8:$B$18,0),MATCH($D48,$E$7:$T$7,0))*($M48/100))</f>
        <v>0</v>
      </c>
      <c r="N49" s="200">
        <f>IF($D48=0,0,INDEX($E$8:$T$18,MATCH($N$21,$B$8:$B$18,0),MATCH($D48,$E$7:$T$7,0))*($N48/100))</f>
        <v>0</v>
      </c>
      <c r="O49" s="229">
        <f>IF($D48=0,0,INDEX($E$8:$T$18,MATCH($O$21,$B$8:$B$18,0),MATCH($D48,$E$7:$T$7,0))*($O48/100))</f>
        <v>0</v>
      </c>
      <c r="P49" s="201" t="s">
        <v>93</v>
      </c>
      <c r="Q49" s="566"/>
      <c r="R49" s="578"/>
      <c r="S49" s="537"/>
      <c r="T49" s="538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2:46" ht="12.75">
      <c r="B50" s="567" t="s">
        <v>201</v>
      </c>
      <c r="C50" s="594" t="str">
        <f>'Konfiguration Bl. 3'!$D$11</f>
        <v>O</v>
      </c>
      <c r="D50" s="560">
        <f>'Konfiguration Bl. 3'!D$15</f>
        <v>0</v>
      </c>
      <c r="E50" s="227"/>
      <c r="F50" s="198"/>
      <c r="G50" s="198"/>
      <c r="H50" s="198"/>
      <c r="I50" s="198"/>
      <c r="J50" s="198"/>
      <c r="K50" s="198"/>
      <c r="L50" s="198"/>
      <c r="M50" s="198"/>
      <c r="N50" s="198"/>
      <c r="O50" s="217"/>
      <c r="P50" s="226" t="s">
        <v>91</v>
      </c>
      <c r="Q50" s="562">
        <v>0</v>
      </c>
      <c r="R50" s="564">
        <f>SUM(E51:N51)+Q50</f>
        <v>0</v>
      </c>
      <c r="S50" s="535">
        <f>'Konfiguration Bl. 3'!$D$12</f>
        <v>0</v>
      </c>
      <c r="T50" s="536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2:46" ht="12.75">
      <c r="B51" s="568"/>
      <c r="C51" s="595"/>
      <c r="D51" s="561"/>
      <c r="E51" s="218">
        <f>IF($D50=0,0,INDEX($E$8:$T$18,MATCH($E$21,$B$8:$B$18,0),MATCH($D50,$E$7:$T$7,0))*($E50/100))</f>
        <v>0</v>
      </c>
      <c r="F51" s="219">
        <f>IF($D50=0,0,INDEX($E$8:$T$18,MATCH($F$21,$B$8:$B$18,0),MATCH($D50,$E$7:$T$7,0))*($F50/100))</f>
        <v>0</v>
      </c>
      <c r="G51" s="219">
        <f>IF($D50=0,0,INDEX($E$8:$T$18,MATCH($G$21,$B$8:$B$18,0),MATCH($D50,$E$7:$T$7,0))*($G50/100))</f>
        <v>0</v>
      </c>
      <c r="H51" s="219">
        <f>IF($D50=0,0,INDEX($E$8:$T$18,MATCH($H$21,$B$8:$B$18,0),MATCH($D50,$E$7:$T$7,0))*($H50/100))</f>
        <v>0</v>
      </c>
      <c r="I51" s="219">
        <f>IF($D50=0,0,INDEX($E$8:$T$18,MATCH($I$21,$B$8:$B$18,0),MATCH($D50,$E$7:$T$7,0))*($I50/100))</f>
        <v>0</v>
      </c>
      <c r="J51" s="219">
        <f>IF($D50=0,0,INDEX($E$8:$T$18,MATCH($J$21,$B$8:$B$18,0),MATCH($D50,$E$7:$T$7,0))*($J50/100))</f>
        <v>0</v>
      </c>
      <c r="K51" s="219">
        <f>IF($D50=0,0,INDEX($E$8:$T$18,MATCH($K$21,$B$8:$B$18,0),MATCH($D50,$E$7:$T$7,0))*($K50/100))</f>
        <v>0</v>
      </c>
      <c r="L51" s="219">
        <f>IF($D50=0,0,INDEX($E$8:$T$18,MATCH($L$21,$B$8:$B$18,0),MATCH($D50,$E$7:$T$7,0))*($L50/100))</f>
        <v>0</v>
      </c>
      <c r="M51" s="219">
        <f>IF($D50=0,0,INDEX($E$8:$T$18,MATCH($M$21,$B$8:$B$18,0),MATCH($D50,$E$7:$T$7,0))*($M50/100))</f>
        <v>0</v>
      </c>
      <c r="N51" s="219">
        <f>IF($D50=0,0,INDEX($E$8:$T$18,MATCH($N$21,$B$8:$B$18,0),MATCH($D50,$E$7:$T$7,0))*($N50/100))</f>
        <v>0</v>
      </c>
      <c r="O51" s="220">
        <f>IF($D50=0,0,INDEX($E$8:$T$18,MATCH($O$21,$B$8:$B$18,0),MATCH($D50,$E$7:$T$7,0))*($O50/100))</f>
        <v>0</v>
      </c>
      <c r="P51" s="223" t="s">
        <v>93</v>
      </c>
      <c r="Q51" s="563"/>
      <c r="R51" s="565"/>
      <c r="S51" s="531"/>
      <c r="T51" s="532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2:46" ht="12.75">
      <c r="B52" s="568"/>
      <c r="C52" s="596" t="str">
        <f>'Konfiguration Bl. 3'!$E$11</f>
        <v>P</v>
      </c>
      <c r="D52" s="561">
        <f>'Konfiguration Bl. 3'!E$15</f>
        <v>0</v>
      </c>
      <c r="E52" s="215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224" t="s">
        <v>91</v>
      </c>
      <c r="Q52" s="563">
        <v>0</v>
      </c>
      <c r="R52" s="565">
        <f>SUM(E53:N53)+Q52</f>
        <v>0</v>
      </c>
      <c r="S52" s="529">
        <f>'Konfiguration Bl. 3'!$E$12</f>
        <v>0</v>
      </c>
      <c r="T52" s="530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2:46" ht="12.75">
      <c r="B53" s="568"/>
      <c r="C53" s="596"/>
      <c r="D53" s="561"/>
      <c r="E53" s="218">
        <f>IF($D52=0,0,INDEX($E$8:$T$18,MATCH($E$21,$B$8:$B$18,0),MATCH($D52,$E$7:$T$7,0))*($E52/100))</f>
        <v>0</v>
      </c>
      <c r="F53" s="219">
        <f>IF($D52=0,0,INDEX($E$8:$T$18,MATCH($F$21,$B$8:$B$18,0),MATCH($D52,$E$7:$T$7,0))*($F52/100))</f>
        <v>0</v>
      </c>
      <c r="G53" s="219">
        <f>IF($D52=0,0,INDEX($E$8:$T$18,MATCH($G$21,$B$8:$B$18,0),MATCH($D52,$E$7:$T$7,0))*($G52/100))</f>
        <v>0</v>
      </c>
      <c r="H53" s="219">
        <f>IF($D52=0,0,INDEX($E$8:$T$18,MATCH($H$21,$B$8:$B$18,0),MATCH($D52,$E$7:$T$7,0))*($H52/100))</f>
        <v>0</v>
      </c>
      <c r="I53" s="219">
        <f>IF($D52=0,0,INDEX($E$8:$T$18,MATCH($I$21,$B$8:$B$18,0),MATCH($D52,$E$7:$T$7,0))*($I52/100))</f>
        <v>0</v>
      </c>
      <c r="J53" s="219">
        <f>IF($D52=0,0,INDEX($E$8:$T$18,MATCH($J$21,$B$8:$B$18,0),MATCH($D52,$E$7:$T$7,0))*($J52/100))</f>
        <v>0</v>
      </c>
      <c r="K53" s="219">
        <f>IF($D52=0,0,INDEX($E$8:$T$18,MATCH($K$21,$B$8:$B$18,0),MATCH($D52,$E$7:$T$7,0))*($K52/100))</f>
        <v>0</v>
      </c>
      <c r="L53" s="219">
        <f>IF($D52=0,0,INDEX($E$8:$T$18,MATCH($L$21,$B$8:$B$18,0),MATCH($D52,$E$7:$T$7,0))*($L52/100))</f>
        <v>0</v>
      </c>
      <c r="M53" s="219">
        <f>IF($D52=0,0,INDEX($E$8:$T$18,MATCH($M$21,$B$8:$B$18,0),MATCH($D52,$E$7:$T$7,0))*($M52/100))</f>
        <v>0</v>
      </c>
      <c r="N53" s="219">
        <f>IF($D52=0,0,INDEX($E$8:$T$18,MATCH($N$21,$B$8:$B$18,0),MATCH($D52,$E$7:$T$7,0))*($N52/100))</f>
        <v>0</v>
      </c>
      <c r="O53" s="220">
        <f>IF($D52=0,0,INDEX($E$8:$T$18,MATCH($O$21,$B$8:$B$18,0),MATCH($D52,$E$7:$T$7,0))*($O52/100))</f>
        <v>0</v>
      </c>
      <c r="P53" s="223" t="s">
        <v>93</v>
      </c>
      <c r="Q53" s="563"/>
      <c r="R53" s="565"/>
      <c r="S53" s="531"/>
      <c r="T53" s="532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2:46" ht="12.75">
      <c r="B54" s="568"/>
      <c r="C54" s="596" t="str">
        <f>'Konfiguration Bl. 3'!$F$11</f>
        <v>Q</v>
      </c>
      <c r="D54" s="561">
        <f>'Konfiguration Bl. 3'!F$15</f>
        <v>0</v>
      </c>
      <c r="E54" s="215"/>
      <c r="F54" s="216"/>
      <c r="G54" s="216"/>
      <c r="H54" s="216"/>
      <c r="I54" s="216"/>
      <c r="J54" s="216"/>
      <c r="K54" s="216"/>
      <c r="L54" s="216"/>
      <c r="M54" s="216"/>
      <c r="N54" s="216"/>
      <c r="O54" s="217"/>
      <c r="P54" s="224" t="s">
        <v>91</v>
      </c>
      <c r="Q54" s="563">
        <v>0</v>
      </c>
      <c r="R54" s="565">
        <f>SUM(E55:N55)+Q54</f>
        <v>0</v>
      </c>
      <c r="S54" s="529">
        <f>'Konfiguration Bl. 3'!$F$12</f>
        <v>0</v>
      </c>
      <c r="T54" s="530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2:46" ht="12.75">
      <c r="B55" s="568"/>
      <c r="C55" s="596"/>
      <c r="D55" s="561"/>
      <c r="E55" s="218">
        <f>IF($D54=0,0,INDEX($E$8:$T$18,MATCH($E$21,$B$8:$B$18,0),MATCH($D54,$E$7:$T$7,0))*($E54/100))</f>
        <v>0</v>
      </c>
      <c r="F55" s="219">
        <f>IF($D54=0,0,INDEX($E$8:$T$18,MATCH($F$21,$B$8:$B$18,0),MATCH($D54,$E$7:$T$7,0))*($F54/100))</f>
        <v>0</v>
      </c>
      <c r="G55" s="219">
        <f>IF($D54=0,0,INDEX($E$8:$T$18,MATCH($G$21,$B$8:$B$18,0),MATCH($D54,$E$7:$T$7,0))*($G54/100))</f>
        <v>0</v>
      </c>
      <c r="H55" s="219">
        <f>IF($D54=0,0,INDEX($E$8:$T$18,MATCH($H$21,$B$8:$B$18,0),MATCH($D54,$E$7:$T$7,0))*($H54/100))</f>
        <v>0</v>
      </c>
      <c r="I55" s="219">
        <f>IF($D54=0,0,INDEX($E$8:$T$18,MATCH($I$21,$B$8:$B$18,0),MATCH($D54,$E$7:$T$7,0))*($I54/100))</f>
        <v>0</v>
      </c>
      <c r="J55" s="219">
        <f>IF($D54=0,0,INDEX($E$8:$T$18,MATCH($J$21,$B$8:$B$18,0),MATCH($D54,$E$7:$T$7,0))*($J54/100))</f>
        <v>0</v>
      </c>
      <c r="K55" s="219">
        <f>IF($D54=0,0,INDEX($E$8:$T$18,MATCH($K$21,$B$8:$B$18,0),MATCH($D54,$E$7:$T$7,0))*($K54/100))</f>
        <v>0</v>
      </c>
      <c r="L55" s="219">
        <f>IF($D54=0,0,INDEX($E$8:$T$18,MATCH($L$21,$B$8:$B$18,0),MATCH($D54,$E$7:$T$7,0))*($L54/100))</f>
        <v>0</v>
      </c>
      <c r="M55" s="219">
        <f>IF($D54=0,0,INDEX($E$8:$T$18,MATCH($M$21,$B$8:$B$18,0),MATCH($D54,$E$7:$T$7,0))*($M54/100))</f>
        <v>0</v>
      </c>
      <c r="N55" s="219">
        <f>IF($D54=0,0,INDEX($E$8:$T$18,MATCH($N$21,$B$8:$B$18,0),MATCH($D54,$E$7:$T$7,0))*($N54/100))</f>
        <v>0</v>
      </c>
      <c r="O55" s="220">
        <f>IF($D54=0,0,INDEX($E$8:$T$18,MATCH($O$21,$B$8:$B$18,0),MATCH($D54,$E$7:$T$7,0))*($O54/100))</f>
        <v>0</v>
      </c>
      <c r="P55" s="223" t="s">
        <v>93</v>
      </c>
      <c r="Q55" s="563"/>
      <c r="R55" s="565"/>
      <c r="S55" s="531"/>
      <c r="T55" s="532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2:46" ht="12.75">
      <c r="B56" s="568"/>
      <c r="C56" s="596" t="str">
        <f>'Konfiguration Bl. 3'!$G$11</f>
        <v>R</v>
      </c>
      <c r="D56" s="561">
        <f>'Konfiguration Bl. 3'!G$15</f>
        <v>0</v>
      </c>
      <c r="E56" s="215"/>
      <c r="F56" s="216"/>
      <c r="G56" s="216"/>
      <c r="H56" s="216"/>
      <c r="I56" s="216"/>
      <c r="J56" s="216"/>
      <c r="K56" s="216"/>
      <c r="L56" s="216"/>
      <c r="M56" s="216"/>
      <c r="N56" s="216"/>
      <c r="O56" s="217"/>
      <c r="P56" s="224" t="s">
        <v>91</v>
      </c>
      <c r="Q56" s="563">
        <v>0</v>
      </c>
      <c r="R56" s="565">
        <f>SUM(E57:N57)+Q56</f>
        <v>0</v>
      </c>
      <c r="S56" s="529">
        <f>'Konfiguration Bl. 3'!$G$12</f>
        <v>0</v>
      </c>
      <c r="T56" s="530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2:46" ht="12.75">
      <c r="B57" s="568"/>
      <c r="C57" s="596"/>
      <c r="D57" s="561"/>
      <c r="E57" s="218">
        <f>IF($D56=0,0,INDEX($E$8:$T$18,MATCH($E$21,$B$8:$B$18,0),MATCH($D56,$E$7:$T$7,0))*($E56/100))</f>
        <v>0</v>
      </c>
      <c r="F57" s="219">
        <f>IF($D56=0,0,INDEX($E$8:$T$18,MATCH($F$21,$B$8:$B$18,0),MATCH($D56,$E$7:$T$7,0))*($F56/100))</f>
        <v>0</v>
      </c>
      <c r="G57" s="219">
        <f>IF($D56=0,0,INDEX($E$8:$T$18,MATCH($G$21,$B$8:$B$18,0),MATCH($D56,$E$7:$T$7,0))*($G56/100))</f>
        <v>0</v>
      </c>
      <c r="H57" s="219">
        <f>IF($D56=0,0,INDEX($E$8:$T$18,MATCH($H$21,$B$8:$B$18,0),MATCH($D56,$E$7:$T$7,0))*($H56/100))</f>
        <v>0</v>
      </c>
      <c r="I57" s="219">
        <f>IF($D56=0,0,INDEX($E$8:$T$18,MATCH($I$21,$B$8:$B$18,0),MATCH($D56,$E$7:$T$7,0))*($I56/100))</f>
        <v>0</v>
      </c>
      <c r="J57" s="219">
        <f>IF($D56=0,0,INDEX($E$8:$T$18,MATCH($J$21,$B$8:$B$18,0),MATCH($D56,$E$7:$T$7,0))*($J56/100))</f>
        <v>0</v>
      </c>
      <c r="K57" s="219">
        <f>IF($D56=0,0,INDEX($E$8:$T$18,MATCH($K$21,$B$8:$B$18,0),MATCH($D56,$E$7:$T$7,0))*($K56/100))</f>
        <v>0</v>
      </c>
      <c r="L57" s="219">
        <f>IF($D56=0,0,INDEX($E$8:$T$18,MATCH($L$21,$B$8:$B$18,0),MATCH($D56,$E$7:$T$7,0))*($L56/100))</f>
        <v>0</v>
      </c>
      <c r="M57" s="219">
        <f>IF($D56=0,0,INDEX($E$8:$T$18,MATCH($M$21,$B$8:$B$18,0),MATCH($D56,$E$7:$T$7,0))*($M56/100))</f>
        <v>0</v>
      </c>
      <c r="N57" s="219">
        <f>IF($D56=0,0,INDEX($E$8:$T$18,MATCH($N$21,$B$8:$B$18,0),MATCH($D56,$E$7:$T$7,0))*($N56/100))</f>
        <v>0</v>
      </c>
      <c r="O57" s="220">
        <f>IF($D56=0,0,INDEX($E$8:$T$18,MATCH($O$21,$B$8:$B$18,0),MATCH($D56,$E$7:$T$7,0))*($O56/100))</f>
        <v>0</v>
      </c>
      <c r="P57" s="223" t="s">
        <v>93</v>
      </c>
      <c r="Q57" s="563"/>
      <c r="R57" s="565"/>
      <c r="S57" s="531"/>
      <c r="T57" s="532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2:46" ht="12.75">
      <c r="B58" s="568"/>
      <c r="C58" s="596" t="str">
        <f>'Konfiguration Bl. 3'!$H$11</f>
        <v>S</v>
      </c>
      <c r="D58" s="561">
        <f>'Konfiguration Bl. 3'!H$15</f>
        <v>0</v>
      </c>
      <c r="E58" s="215"/>
      <c r="F58" s="216"/>
      <c r="G58" s="216"/>
      <c r="H58" s="216"/>
      <c r="I58" s="216"/>
      <c r="J58" s="216"/>
      <c r="K58" s="216"/>
      <c r="L58" s="216"/>
      <c r="M58" s="216"/>
      <c r="N58" s="216"/>
      <c r="O58" s="217"/>
      <c r="P58" s="224" t="s">
        <v>91</v>
      </c>
      <c r="Q58" s="563">
        <v>0</v>
      </c>
      <c r="R58" s="565">
        <f>SUM(E59:N59)+Q58</f>
        <v>0</v>
      </c>
      <c r="S58" s="529">
        <f>'Konfiguration Bl. 3'!$H$12</f>
        <v>0</v>
      </c>
      <c r="T58" s="530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2:46" ht="12.75">
      <c r="B59" s="568"/>
      <c r="C59" s="596"/>
      <c r="D59" s="561"/>
      <c r="E59" s="218">
        <f>IF($D58=0,0,INDEX($E$8:$T$18,MATCH($E$21,$B$8:$B$18,0),MATCH($D58,$E$7:$T$7,0))*($E58/100))</f>
        <v>0</v>
      </c>
      <c r="F59" s="219">
        <f>IF($D58=0,0,INDEX($E$8:$T$18,MATCH($F$21,$B$8:$B$18,0),MATCH($D58,$E$7:$T$7,0))*($F58/100))</f>
        <v>0</v>
      </c>
      <c r="G59" s="219">
        <f>IF($D58=0,0,INDEX($E$8:$T$18,MATCH($G$21,$B$8:$B$18,0),MATCH($D58,$E$7:$T$7,0))*($G58/100))</f>
        <v>0</v>
      </c>
      <c r="H59" s="219">
        <f>IF($D58=0,0,INDEX($E$8:$T$18,MATCH($H$21,$B$8:$B$18,0),MATCH($D58,$E$7:$T$7,0))*($H58/100))</f>
        <v>0</v>
      </c>
      <c r="I59" s="219">
        <f>IF($D58=0,0,INDEX($E$8:$T$18,MATCH($I$21,$B$8:$B$18,0),MATCH($D58,$E$7:$T$7,0))*($I58/100))</f>
        <v>0</v>
      </c>
      <c r="J59" s="219">
        <f>IF($D58=0,0,INDEX($E$8:$T$18,MATCH($J$21,$B$8:$B$18,0),MATCH($D58,$E$7:$T$7,0))*($J58/100))</f>
        <v>0</v>
      </c>
      <c r="K59" s="219">
        <f>IF($D58=0,0,INDEX($E$8:$T$18,MATCH($K$21,$B$8:$B$18,0),MATCH($D58,$E$7:$T$7,0))*($K58/100))</f>
        <v>0</v>
      </c>
      <c r="L59" s="219">
        <f>IF($D58=0,0,INDEX($E$8:$T$18,MATCH($L$21,$B$8:$B$18,0),MATCH($D58,$E$7:$T$7,0))*($L58/100))</f>
        <v>0</v>
      </c>
      <c r="M59" s="219">
        <f>IF($D58=0,0,INDEX($E$8:$T$18,MATCH($M$21,$B$8:$B$18,0),MATCH($D58,$E$7:$T$7,0))*($M58/100))</f>
        <v>0</v>
      </c>
      <c r="N59" s="219">
        <f>IF($D58=0,0,INDEX($E$8:$T$18,MATCH($N$21,$B$8:$B$18,0),MATCH($D58,$E$7:$T$7,0))*($N58/100))</f>
        <v>0</v>
      </c>
      <c r="O59" s="220">
        <f>IF($D58=0,0,INDEX($E$8:$T$18,MATCH($O$21,$B$8:$B$18,0),MATCH($D58,$E$7:$T$7,0))*($O58/100))</f>
        <v>0</v>
      </c>
      <c r="P59" s="223" t="s">
        <v>93</v>
      </c>
      <c r="Q59" s="563"/>
      <c r="R59" s="565"/>
      <c r="S59" s="531"/>
      <c r="T59" s="532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2:46" ht="12.75">
      <c r="B60" s="568"/>
      <c r="C60" s="596" t="str">
        <f>'Konfiguration Bl. 3'!$I$11</f>
        <v>T</v>
      </c>
      <c r="D60" s="561">
        <f>'Konfiguration Bl. 3'!I$15</f>
        <v>0</v>
      </c>
      <c r="E60" s="215"/>
      <c r="F60" s="216"/>
      <c r="G60" s="216"/>
      <c r="H60" s="216"/>
      <c r="I60" s="216"/>
      <c r="J60" s="216"/>
      <c r="K60" s="216"/>
      <c r="L60" s="216"/>
      <c r="M60" s="216"/>
      <c r="N60" s="216"/>
      <c r="O60" s="217"/>
      <c r="P60" s="224" t="s">
        <v>91</v>
      </c>
      <c r="Q60" s="563">
        <v>0</v>
      </c>
      <c r="R60" s="565">
        <f>SUM(E61:N61)+Q60</f>
        <v>0</v>
      </c>
      <c r="S60" s="529">
        <f>'Konfiguration Bl. 3'!$I$12</f>
        <v>0</v>
      </c>
      <c r="T60" s="530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2:46" ht="12.75">
      <c r="B61" s="568"/>
      <c r="C61" s="596"/>
      <c r="D61" s="561"/>
      <c r="E61" s="218">
        <f>IF($D60=0,0,INDEX($E$8:$T$18,MATCH($E$21,$B$8:$B$18,0),MATCH($D60,$E$7:$T$7,0))*($E60/100))</f>
        <v>0</v>
      </c>
      <c r="F61" s="219">
        <f>IF($D60=0,0,INDEX($E$8:$T$18,MATCH($F$21,$B$8:$B$18,0),MATCH($D60,$E$7:$T$7,0))*($F60/100))</f>
        <v>0</v>
      </c>
      <c r="G61" s="219">
        <f>IF($D60=0,0,INDEX($E$8:$T$18,MATCH($G$21,$B$8:$B$18,0),MATCH($D60,$E$7:$T$7,0))*($G60/100))</f>
        <v>0</v>
      </c>
      <c r="H61" s="219">
        <f>IF($D60=0,0,INDEX($E$8:$T$18,MATCH($H$21,$B$8:$B$18,0),MATCH($D60,$E$7:$T$7,0))*($H60/100))</f>
        <v>0</v>
      </c>
      <c r="I61" s="219">
        <f>IF($D60=0,0,INDEX($E$8:$T$18,MATCH($I$21,$B$8:$B$18,0),MATCH($D60,$E$7:$T$7,0))*($I60/100))</f>
        <v>0</v>
      </c>
      <c r="J61" s="219">
        <f>IF($D60=0,0,INDEX($E$8:$T$18,MATCH($J$21,$B$8:$B$18,0),MATCH($D60,$E$7:$T$7,0))*($J60/100))</f>
        <v>0</v>
      </c>
      <c r="K61" s="219">
        <f>IF($D60=0,0,INDEX($E$8:$T$18,MATCH($K$21,$B$8:$B$18,0),MATCH($D60,$E$7:$T$7,0))*($K60/100))</f>
        <v>0</v>
      </c>
      <c r="L61" s="219">
        <f>IF($D60=0,0,INDEX($E$8:$T$18,MATCH($L$21,$B$8:$B$18,0),MATCH($D60,$E$7:$T$7,0))*($L60/100))</f>
        <v>0</v>
      </c>
      <c r="M61" s="219">
        <f>IF($D60=0,0,INDEX($E$8:$T$18,MATCH($M$21,$B$8:$B$18,0),MATCH($D60,$E$7:$T$7,0))*($M60/100))</f>
        <v>0</v>
      </c>
      <c r="N61" s="219">
        <f>IF($D60=0,0,INDEX($E$8:$T$18,MATCH($N$21,$B$8:$B$18,0),MATCH($D60,$E$7:$T$7,0))*($N60/100))</f>
        <v>0</v>
      </c>
      <c r="O61" s="220">
        <f>IF($D60=0,0,INDEX($E$8:$T$18,MATCH($O$21,$B$8:$B$18,0),MATCH($D60,$E$7:$T$7,0))*($O60/100))</f>
        <v>0</v>
      </c>
      <c r="P61" s="223" t="s">
        <v>93</v>
      </c>
      <c r="Q61" s="563"/>
      <c r="R61" s="565"/>
      <c r="S61" s="531"/>
      <c r="T61" s="532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2:46" ht="12.75">
      <c r="B62" s="568"/>
      <c r="C62" s="596" t="str">
        <f>'Konfiguration Bl. 3'!$J$11</f>
        <v>U</v>
      </c>
      <c r="D62" s="561">
        <f>'Konfiguration Bl. 3'!J$15</f>
        <v>0</v>
      </c>
      <c r="E62" s="215"/>
      <c r="F62" s="216"/>
      <c r="G62" s="216"/>
      <c r="H62" s="216"/>
      <c r="I62" s="216"/>
      <c r="J62" s="216"/>
      <c r="K62" s="216"/>
      <c r="L62" s="216"/>
      <c r="M62" s="216"/>
      <c r="N62" s="216"/>
      <c r="O62" s="217"/>
      <c r="P62" s="224" t="s">
        <v>91</v>
      </c>
      <c r="Q62" s="563">
        <v>0</v>
      </c>
      <c r="R62" s="565">
        <f>SUM(E63:N63)+Q62</f>
        <v>0</v>
      </c>
      <c r="S62" s="529">
        <f>'Konfiguration Bl. 3'!$J$12</f>
        <v>0</v>
      </c>
      <c r="T62" s="530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2:46" ht="13.5" thickBot="1">
      <c r="B63" s="569"/>
      <c r="C63" s="597"/>
      <c r="D63" s="570"/>
      <c r="E63" s="228">
        <f>IF($D62=0,0,INDEX($E$8:$T$18,MATCH($E$21,$B$8:$B$18,0),MATCH($D62,$E$7:$T$7,0))*($E62/100))</f>
        <v>0</v>
      </c>
      <c r="F63" s="200">
        <f>IF($D62=0,0,INDEX($E$8:$T$18,MATCH($F$21,$B$8:$B$18,0),MATCH($D62,$E$7:$T$7,0))*($F62/100))</f>
        <v>0</v>
      </c>
      <c r="G63" s="200">
        <f>IF($D62=0,0,INDEX($E$8:$T$18,MATCH($G$21,$B$8:$B$18,0),MATCH($D62,$E$7:$T$7,0))*($G62/100))</f>
        <v>0</v>
      </c>
      <c r="H63" s="200">
        <f>IF($D62=0,0,INDEX($E$8:$T$18,MATCH($H$21,$B$8:$B$18,0),MATCH($D62,$E$7:$T$7,0))*($H62/100))</f>
        <v>0</v>
      </c>
      <c r="I63" s="200">
        <f>IF($D62=0,0,INDEX($E$8:$T$18,MATCH($I$21,$B$8:$B$18,0),MATCH($D62,$E$7:$T$7,0))*($I62/100))</f>
        <v>0</v>
      </c>
      <c r="J63" s="200">
        <f>IF($D62=0,0,INDEX($E$8:$T$18,MATCH($J$21,$B$8:$B$18,0),MATCH($D62,$E$7:$T$7,0))*($J62/100))</f>
        <v>0</v>
      </c>
      <c r="K63" s="200">
        <f>IF($D62=0,0,INDEX($E$8:$T$18,MATCH($K$21,$B$8:$B$18,0),MATCH($D62,$E$7:$T$7,0))*($K62/100))</f>
        <v>0</v>
      </c>
      <c r="L63" s="200">
        <f>IF($D62=0,0,INDEX($E$8:$T$18,MATCH($L$21,$B$8:$B$18,0),MATCH($D62,$E$7:$T$7,0))*($L62/100))</f>
        <v>0</v>
      </c>
      <c r="M63" s="200">
        <f>IF($D62=0,0,INDEX($E$8:$T$18,MATCH($M$21,$B$8:$B$18,0),MATCH($D62,$E$7:$T$7,0))*($M62/100))</f>
        <v>0</v>
      </c>
      <c r="N63" s="200">
        <f>IF($D62=0,0,INDEX($E$8:$T$18,MATCH($N$21,$B$8:$B$18,0),MATCH($D62,$E$7:$T$7,0))*($N62/100))</f>
        <v>0</v>
      </c>
      <c r="O63" s="229">
        <f>IF($D62=0,0,INDEX($E$8:$T$18,MATCH($O$21,$B$8:$B$18,0),MATCH($D62,$E$7:$T$7,0))*($O62/100))</f>
        <v>0</v>
      </c>
      <c r="P63" s="225" t="s">
        <v>93</v>
      </c>
      <c r="Q63" s="571"/>
      <c r="R63" s="572"/>
      <c r="S63" s="537"/>
      <c r="T63" s="538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2:20" s="9" customFormat="1" ht="5.25" customHeight="1" thickBot="1">
      <c r="B64" s="305"/>
      <c r="C64" s="304"/>
      <c r="D64" s="306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302"/>
      <c r="Q64" s="307"/>
      <c r="R64" s="303"/>
      <c r="S64" s="304"/>
      <c r="T64" s="304"/>
    </row>
    <row r="65" spans="2:46" ht="17.25" customHeight="1">
      <c r="B65" s="195"/>
      <c r="C65" s="523" t="s">
        <v>205</v>
      </c>
      <c r="D65" s="524" t="s">
        <v>90</v>
      </c>
      <c r="E65" s="525" t="s">
        <v>89</v>
      </c>
      <c r="F65" s="526"/>
      <c r="G65" s="526"/>
      <c r="H65" s="526"/>
      <c r="I65" s="526"/>
      <c r="J65" s="526"/>
      <c r="K65" s="526"/>
      <c r="L65" s="526"/>
      <c r="M65" s="526"/>
      <c r="N65" s="526"/>
      <c r="O65" s="527"/>
      <c r="P65" s="521"/>
      <c r="Q65" s="512" t="s">
        <v>212</v>
      </c>
      <c r="R65" s="512" t="s">
        <v>213</v>
      </c>
      <c r="S65" s="514" t="s">
        <v>197</v>
      </c>
      <c r="T65" s="515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spans="2:46" ht="53.25" customHeight="1" thickBot="1">
      <c r="B66" s="196"/>
      <c r="C66" s="513"/>
      <c r="D66" s="513"/>
      <c r="E66" s="298" t="str">
        <f>Kabel!$B8</f>
        <v>Aircom Plus</v>
      </c>
      <c r="F66" s="298" t="str">
        <f>Kabel!$B9</f>
        <v>Ecoflex-10</v>
      </c>
      <c r="G66" s="298" t="str">
        <f>Kabel!$B10</f>
        <v>H2000 Flex</v>
      </c>
      <c r="H66" s="298" t="str">
        <f>Kabel!$B11</f>
        <v>H-2007</v>
      </c>
      <c r="I66" s="298" t="str">
        <f>Kabel!$B12</f>
        <v>Ecoflex 15</v>
      </c>
      <c r="J66" s="298" t="str">
        <f>Kabel!$B13</f>
        <v>Aircell- 7</v>
      </c>
      <c r="K66" s="298" t="str">
        <f>Kabel!$B14</f>
        <v>RG58/U</v>
      </c>
      <c r="L66" s="298" t="str">
        <f>Kabel!$B15</f>
        <v>Aircell-5</v>
      </c>
      <c r="M66" s="298" t="str">
        <f>Kabel!$B16</f>
        <v>H-155</v>
      </c>
      <c r="N66" s="298" t="str">
        <f>Kabel!$B17</f>
        <v>RG213/U</v>
      </c>
      <c r="O66" s="298" t="str">
        <f>Kabel!$B18</f>
        <v>Sonder-Kabel</v>
      </c>
      <c r="P66" s="528"/>
      <c r="Q66" s="513"/>
      <c r="R66" s="513"/>
      <c r="S66" s="516"/>
      <c r="T66" s="517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21:46" ht="7.5" customHeight="1"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21:46" ht="12.75"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21:46" ht="12.75"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21:46" ht="12.75"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21:46" ht="12.75"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21:46" ht="12.75"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21:46" ht="12.75"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21:46" ht="12.75"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21:46" ht="12.75"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21:46" ht="12.75"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21:46" ht="12.75"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21:46" ht="12.75"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21:46" ht="12.75"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21:46" ht="12.75"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21:46" ht="12.75"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21:46" ht="12.75"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21:46" ht="12.75"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  <row r="84" spans="21:46" ht="12.75"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spans="21:46" ht="12.75"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spans="21:46" ht="12.75"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21:46" ht="12.75"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</row>
    <row r="88" spans="21:46" ht="12.75"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</row>
    <row r="89" spans="21:46" ht="12.75"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</row>
    <row r="90" spans="21:46" ht="12.75"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</row>
    <row r="91" spans="21:46" ht="12.75"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</row>
    <row r="92" spans="21:46" ht="12.75"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</row>
    <row r="93" spans="21:46" ht="12.75"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</row>
    <row r="94" spans="21:46" ht="12.75"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</row>
    <row r="95" spans="21:46" ht="12.75"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</row>
    <row r="96" spans="21:46" ht="12.75"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</row>
    <row r="97" spans="21:46" ht="12.75"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</row>
    <row r="98" spans="21:46" ht="12.75"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</row>
    <row r="99" spans="21:46" ht="12.75"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</row>
    <row r="100" spans="21:46" ht="12.75"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</row>
    <row r="101" spans="21:46" ht="12.75"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</row>
    <row r="102" spans="21:46" ht="12.75"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</row>
    <row r="103" spans="21:46" ht="12.75"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</row>
    <row r="104" spans="21:46" ht="12.75"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</row>
    <row r="105" spans="21:46" ht="12.75"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</row>
    <row r="106" spans="21:46" ht="12.75"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</row>
    <row r="107" spans="21:46" ht="12.75"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</row>
    <row r="108" spans="21:46" ht="12.75"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</row>
    <row r="109" spans="21:46" ht="12.75"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</row>
    <row r="110" spans="21:46" ht="12.75"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</row>
    <row r="111" spans="21:46" ht="12.75"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</row>
    <row r="112" spans="21:46" ht="12.75"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</row>
    <row r="113" spans="21:46" ht="12.75"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</row>
    <row r="114" spans="21:46" ht="12.75"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</row>
    <row r="115" spans="21:46" ht="12.75"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</row>
    <row r="116" spans="21:46" ht="12.75"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</row>
    <row r="117" spans="21:46" ht="12.75"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</row>
    <row r="118" spans="21:46" ht="12.75"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</row>
    <row r="119" spans="21:46" ht="12.75"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</row>
    <row r="120" spans="21:46" ht="12.75"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</row>
    <row r="121" spans="21:46" ht="12.75"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</row>
    <row r="122" spans="21:46" ht="12.75"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</row>
    <row r="123" spans="21:46" ht="12.75"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</row>
    <row r="124" spans="21:46" ht="12.75"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</row>
    <row r="125" spans="21:46" ht="12.75"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</row>
    <row r="126" spans="21:46" ht="12.75"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</row>
    <row r="127" spans="21:46" ht="12.75"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</row>
    <row r="128" spans="21:46" ht="12.75"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</row>
    <row r="129" spans="21:46" ht="12.75"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</row>
    <row r="130" spans="21:46" ht="12.75"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</row>
    <row r="131" spans="21:46" ht="12.75"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</row>
    <row r="132" spans="21:46" ht="12.75"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</row>
    <row r="133" spans="21:46" ht="12.75"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</row>
    <row r="134" spans="21:46" ht="12.75"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</row>
    <row r="135" spans="21:46" ht="12.75"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</row>
    <row r="136" spans="21:46" ht="12.75"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</row>
  </sheetData>
  <sheetProtection sheet="1" objects="1" scenarios="1"/>
  <mergeCells count="136">
    <mergeCell ref="C50:C51"/>
    <mergeCell ref="C52:C53"/>
    <mergeCell ref="C62:C63"/>
    <mergeCell ref="C54:C55"/>
    <mergeCell ref="C56:C57"/>
    <mergeCell ref="C58:C59"/>
    <mergeCell ref="C60:C61"/>
    <mergeCell ref="B14:D14"/>
    <mergeCell ref="B15:D15"/>
    <mergeCell ref="B16:D16"/>
    <mergeCell ref="D20:D21"/>
    <mergeCell ref="C20:C21"/>
    <mergeCell ref="C24:C25"/>
    <mergeCell ref="C26:C27"/>
    <mergeCell ref="C28:C29"/>
    <mergeCell ref="C30:C31"/>
    <mergeCell ref="B7:D7"/>
    <mergeCell ref="B8:D8"/>
    <mergeCell ref="B6:T6"/>
    <mergeCell ref="C22:C23"/>
    <mergeCell ref="B9:D9"/>
    <mergeCell ref="B10:D10"/>
    <mergeCell ref="B11:D11"/>
    <mergeCell ref="B12:D12"/>
    <mergeCell ref="B17:D17"/>
    <mergeCell ref="B13:D13"/>
    <mergeCell ref="C32:C33"/>
    <mergeCell ref="C34:C35"/>
    <mergeCell ref="C36:C37"/>
    <mergeCell ref="D48:D49"/>
    <mergeCell ref="C38:C39"/>
    <mergeCell ref="C40:C41"/>
    <mergeCell ref="C42:C43"/>
    <mergeCell ref="C44:C45"/>
    <mergeCell ref="C46:C47"/>
    <mergeCell ref="C48:C49"/>
    <mergeCell ref="R2:S3"/>
    <mergeCell ref="S54:T55"/>
    <mergeCell ref="S52:T53"/>
    <mergeCell ref="S50:T51"/>
    <mergeCell ref="R20:R21"/>
    <mergeCell ref="S20:T21"/>
    <mergeCell ref="R48:R49"/>
    <mergeCell ref="S48:T49"/>
    <mergeCell ref="S46:T47"/>
    <mergeCell ref="S44:T45"/>
    <mergeCell ref="D62:D63"/>
    <mergeCell ref="Q62:Q63"/>
    <mergeCell ref="R62:R63"/>
    <mergeCell ref="D58:D59"/>
    <mergeCell ref="Q58:Q59"/>
    <mergeCell ref="R58:R59"/>
    <mergeCell ref="D60:D61"/>
    <mergeCell ref="Q60:Q61"/>
    <mergeCell ref="R60:R61"/>
    <mergeCell ref="B50:B63"/>
    <mergeCell ref="D52:D53"/>
    <mergeCell ref="Q52:Q53"/>
    <mergeCell ref="R52:R53"/>
    <mergeCell ref="D54:D55"/>
    <mergeCell ref="Q54:Q55"/>
    <mergeCell ref="R54:R55"/>
    <mergeCell ref="D56:D57"/>
    <mergeCell ref="Q56:Q57"/>
    <mergeCell ref="R56:R57"/>
    <mergeCell ref="D50:D51"/>
    <mergeCell ref="Q50:Q51"/>
    <mergeCell ref="R50:R51"/>
    <mergeCell ref="Q48:Q49"/>
    <mergeCell ref="D44:D45"/>
    <mergeCell ref="Q44:Q45"/>
    <mergeCell ref="R44:R45"/>
    <mergeCell ref="D46:D47"/>
    <mergeCell ref="Q46:Q47"/>
    <mergeCell ref="R46:R47"/>
    <mergeCell ref="B36:B49"/>
    <mergeCell ref="D38:D39"/>
    <mergeCell ref="Q38:Q39"/>
    <mergeCell ref="R38:R39"/>
    <mergeCell ref="D40:D41"/>
    <mergeCell ref="Q40:Q41"/>
    <mergeCell ref="R40:R41"/>
    <mergeCell ref="D42:D43"/>
    <mergeCell ref="Q42:Q43"/>
    <mergeCell ref="R42:R43"/>
    <mergeCell ref="D34:D35"/>
    <mergeCell ref="Q34:Q35"/>
    <mergeCell ref="R34:R35"/>
    <mergeCell ref="D36:D37"/>
    <mergeCell ref="Q36:Q37"/>
    <mergeCell ref="R36:R37"/>
    <mergeCell ref="D30:D31"/>
    <mergeCell ref="Q30:Q31"/>
    <mergeCell ref="R30:R31"/>
    <mergeCell ref="D32:D33"/>
    <mergeCell ref="Q32:Q33"/>
    <mergeCell ref="R32:R33"/>
    <mergeCell ref="B22:B35"/>
    <mergeCell ref="D24:D25"/>
    <mergeCell ref="Q24:Q25"/>
    <mergeCell ref="R24:R25"/>
    <mergeCell ref="D26:D27"/>
    <mergeCell ref="Q26:Q27"/>
    <mergeCell ref="R26:R27"/>
    <mergeCell ref="D28:D29"/>
    <mergeCell ref="Q28:Q29"/>
    <mergeCell ref="R28:R29"/>
    <mergeCell ref="D22:D23"/>
    <mergeCell ref="Q22:Q23"/>
    <mergeCell ref="R22:R23"/>
    <mergeCell ref="E20:O20"/>
    <mergeCell ref="Q20:Q21"/>
    <mergeCell ref="S62:T63"/>
    <mergeCell ref="S60:T61"/>
    <mergeCell ref="S58:T59"/>
    <mergeCell ref="S56:T57"/>
    <mergeCell ref="S42:T43"/>
    <mergeCell ref="S38:T39"/>
    <mergeCell ref="S36:T37"/>
    <mergeCell ref="S22:T23"/>
    <mergeCell ref="S24:T25"/>
    <mergeCell ref="S26:T27"/>
    <mergeCell ref="S28:T29"/>
    <mergeCell ref="S30:T31"/>
    <mergeCell ref="S32:T33"/>
    <mergeCell ref="S34:T35"/>
    <mergeCell ref="Q65:Q66"/>
    <mergeCell ref="R65:R66"/>
    <mergeCell ref="S65:T66"/>
    <mergeCell ref="B18:D18"/>
    <mergeCell ref="P20:P21"/>
    <mergeCell ref="C65:C66"/>
    <mergeCell ref="D65:D66"/>
    <mergeCell ref="E65:O65"/>
    <mergeCell ref="P65:P66"/>
    <mergeCell ref="S40:T41"/>
  </mergeCells>
  <conditionalFormatting sqref="P22:P47 P63:P64 D22:O64 P53 P55 P57 P59 P61 R22:R64 P49 P51">
    <cfRule type="cellIs" priority="1" dxfId="0" operator="equal" stopIfTrue="1">
      <formula>0</formula>
    </cfRule>
  </conditionalFormatting>
  <conditionalFormatting sqref="S22:T64">
    <cfRule type="cellIs" priority="2" dxfId="0" operator="equal" stopIfTrue="1">
      <formula>0</formula>
    </cfRule>
  </conditionalFormatting>
  <conditionalFormatting sqref="Q22:Q35 Q50:Q63">
    <cfRule type="cellIs" priority="3" dxfId="6" operator="equal" stopIfTrue="1">
      <formula>0</formula>
    </cfRule>
  </conditionalFormatting>
  <conditionalFormatting sqref="Q36:Q49">
    <cfRule type="cellIs" priority="4" dxfId="7" operator="equal" stopIfTrue="1">
      <formula>0</formula>
    </cfRule>
  </conditionalFormatting>
  <printOptions/>
  <pageMargins left="0.7479166666666667" right="0.7479166666666667" top="0.97" bottom="0.9840277777777778" header="0.69" footer="0.5118055555555556"/>
  <pageSetup fitToHeight="1" fitToWidth="1" horizontalDpi="300" verticalDpi="300" orientation="portrait" paperSize="9" scale="62" r:id="rId1"/>
  <headerFooter alignWithMargins="0">
    <oddHeader xml:space="preserve">&amp;L  &amp;F&amp;RBlatt &amp;A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BEMFV.xls Version 6a vom 10.04.2014</dc:title>
  <dc:subject>Anzeige nach §9 BEMFV Stand Aug. 2013</dc:subject>
  <dc:creator>Wolfgang Weitzmann, DL8DWW</dc:creator>
  <cp:keywords>BEMFV Amateurfunk </cp:keywords>
  <dc:description>Grenzwerte zwischen 10 Mhz und144 MHz von 27,5V/m auf 28,0V/m  geändert (26.BlmSchV)
Blatt "Kabel" überarbeitet</dc:description>
  <cp:lastModifiedBy>DL8DWW</cp:lastModifiedBy>
  <cp:lastPrinted>2014-04-10T11:29:25Z</cp:lastPrinted>
  <dcterms:created xsi:type="dcterms:W3CDTF">2008-10-04T18:54:49Z</dcterms:created>
  <dcterms:modified xsi:type="dcterms:W3CDTF">2014-04-21T13:15:48Z</dcterms:modified>
  <cp:category/>
  <cp:version/>
  <cp:contentType/>
  <cp:contentStatus/>
</cp:coreProperties>
</file>